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690" yWindow="-15" windowWidth="9735" windowHeight="11415"/>
  </bookViews>
  <sheets>
    <sheet name="Introduction" sheetId="2" r:id="rId1"/>
    <sheet name="MP Rotator Savings Calculator" sheetId="1" r:id="rId2"/>
    <sheet name="Solar Sync Region Table" sheetId="3" r:id="rId3"/>
  </sheets>
  <definedNames>
    <definedName name="Apr">'MP Rotator Savings Calculator'!$AG$25</definedName>
    <definedName name="Aug">'MP Rotator Savings Calculator'!$AK$25</definedName>
    <definedName name="Dec">'MP Rotator Savings Calculator'!$AO$25</definedName>
    <definedName name="Feb">'MP Rotator Savings Calculator'!$AE$25</definedName>
    <definedName name="Jan">'MP Rotator Savings Calculator'!$AD$25</definedName>
    <definedName name="July">'MP Rotator Savings Calculator'!$AJ$25</definedName>
    <definedName name="July_ET_REG1">'MP Rotator Savings Calculator'!$Y$26</definedName>
    <definedName name="July_ET_REG2">'MP Rotator Savings Calculator'!$Y$27</definedName>
    <definedName name="July_ET_REG3">'MP Rotator Savings Calculator'!$Y$28</definedName>
    <definedName name="July_ET_REG4">'MP Rotator Savings Calculator'!$Y$29</definedName>
    <definedName name="June">'MP Rotator Savings Calculator'!$AI$25</definedName>
    <definedName name="Mar">'MP Rotator Savings Calculator'!$AF$25</definedName>
    <definedName name="May">'MP Rotator Savings Calculator'!$AH$25</definedName>
    <definedName name="MP_Pressure">'MP Rotator Savings Calculator'!$V$48</definedName>
    <definedName name="Nov">'MP Rotator Savings Calculator'!$AN$25</definedName>
    <definedName name="Oct">'MP Rotator Savings Calculator'!$AM$25</definedName>
    <definedName name="Rate">'MP Rotator Savings Calculator'!$W$26</definedName>
    <definedName name="Region_Number">'MP Rotator Savings Calculator'!$X$26</definedName>
    <definedName name="SA1_1">'MP Rotator Savings Calculator'!$AD$28</definedName>
    <definedName name="SA1_10">'MP Rotator Savings Calculator'!$AM$28</definedName>
    <definedName name="SA1_11">'MP Rotator Savings Calculator'!$AN$28</definedName>
    <definedName name="SA1_12">'MP Rotator Savings Calculator'!$AO$28</definedName>
    <definedName name="SA1_2">'MP Rotator Savings Calculator'!$AE$28</definedName>
    <definedName name="SA1_3">'MP Rotator Savings Calculator'!$AF$28</definedName>
    <definedName name="SA1_4">'MP Rotator Savings Calculator'!$AG$28</definedName>
    <definedName name="SA1_5">'MP Rotator Savings Calculator'!$AH$28</definedName>
    <definedName name="SA1_6">'MP Rotator Savings Calculator'!$AI$28</definedName>
    <definedName name="SA1_7">'MP Rotator Savings Calculator'!$AJ$28</definedName>
    <definedName name="SA1_8">'MP Rotator Savings Calculator'!$AK$28</definedName>
    <definedName name="SA1_9">'MP Rotator Savings Calculator'!$AL$28</definedName>
    <definedName name="SA2_1">'MP Rotator Savings Calculator'!$AD$29</definedName>
    <definedName name="SA2_10">'MP Rotator Savings Calculator'!$AM$29</definedName>
    <definedName name="SA2_11">'MP Rotator Savings Calculator'!$AN$29</definedName>
    <definedName name="SA2_12">'MP Rotator Savings Calculator'!$AO$29</definedName>
    <definedName name="SA2_2">'MP Rotator Savings Calculator'!$AE$29</definedName>
    <definedName name="SA2_3">'MP Rotator Savings Calculator'!$AF$29</definedName>
    <definedName name="SA2_4">'MP Rotator Savings Calculator'!$AG$29</definedName>
    <definedName name="SA2_5">'MP Rotator Savings Calculator'!$AH$29</definedName>
    <definedName name="SA2_6">'MP Rotator Savings Calculator'!$AI$29</definedName>
    <definedName name="SA2_7">'MP Rotator Savings Calculator'!$AJ$29</definedName>
    <definedName name="SA2_8">'MP Rotator Savings Calculator'!$AK$29</definedName>
    <definedName name="SA2_9">'MP Rotator Savings Calculator'!$AL$29</definedName>
    <definedName name="SA3_1">'MP Rotator Savings Calculator'!$AD$30</definedName>
    <definedName name="SA3_10">'MP Rotator Savings Calculator'!$AM$30</definedName>
    <definedName name="SA3_11">'MP Rotator Savings Calculator'!$AN$30</definedName>
    <definedName name="SA3_12">'MP Rotator Savings Calculator'!$AO$30</definedName>
    <definedName name="SA3_2">'MP Rotator Savings Calculator'!$AE$30</definedName>
    <definedName name="SA3_3">'MP Rotator Savings Calculator'!$AF$30</definedName>
    <definedName name="SA3_4">'MP Rotator Savings Calculator'!$AG$30</definedName>
    <definedName name="SA3_5">'MP Rotator Savings Calculator'!$AH$30</definedName>
    <definedName name="SA3_6">'MP Rotator Savings Calculator'!$AI$30</definedName>
    <definedName name="SA3_7">'MP Rotator Savings Calculator'!$AJ$30</definedName>
    <definedName name="SA3_8">'MP Rotator Savings Calculator'!$AK$30</definedName>
    <definedName name="SA3_9">'MP Rotator Savings Calculator'!$AL$30</definedName>
    <definedName name="SA4_1">'MP Rotator Savings Calculator'!$AD$31</definedName>
    <definedName name="SA4_10">'MP Rotator Savings Calculator'!$AM$31</definedName>
    <definedName name="SA4_11">'MP Rotator Savings Calculator'!$AN$31</definedName>
    <definedName name="SA4_12">'MP Rotator Savings Calculator'!$AO$31</definedName>
    <definedName name="SA4_2">'MP Rotator Savings Calculator'!$AE$31</definedName>
    <definedName name="SA4_3">'MP Rotator Savings Calculator'!$AF$31</definedName>
    <definedName name="SA4_4">'MP Rotator Savings Calculator'!$AG$31</definedName>
    <definedName name="SA4_5">'MP Rotator Savings Calculator'!$AH$31</definedName>
    <definedName name="SA4_6">'MP Rotator Savings Calculator'!$AI$31</definedName>
    <definedName name="SA4_7">'MP Rotator Savings Calculator'!$AJ$31</definedName>
    <definedName name="SA4_8">'MP Rotator Savings Calculator'!$AK$31</definedName>
    <definedName name="SA4_9">'MP Rotator Savings Calculator'!$AL$31</definedName>
    <definedName name="Sep">'MP Rotator Savings Calculator'!$AL$25</definedName>
    <definedName name="Spray_Pressure">'MP Rotator Savings Calculator'!$U$49</definedName>
    <definedName name="Total_Water_Req_Liters">'MP Rotator Savings Calculator'!$AA$27</definedName>
    <definedName name="Turf_Area">'MP Rotator Savings Calculator'!$B$17</definedName>
    <definedName name="Turf_Water_Req">'MP Rotator Savings Calculator'!$AA$26</definedName>
    <definedName name="Units">'MP Rotator Savings Calculator'!$V$26</definedName>
  </definedNames>
  <calcPr calcId="144525"/>
</workbook>
</file>

<file path=xl/calcChain.xml><?xml version="1.0" encoding="utf-8"?>
<calcChain xmlns="http://schemas.openxmlformats.org/spreadsheetml/2006/main">
  <c r="B57" i="1" l="1"/>
  <c r="AA42" i="1"/>
  <c r="AA43" i="1" s="1"/>
  <c r="Z42" i="1"/>
  <c r="Z43" i="1" s="1"/>
  <c r="Y42" i="1"/>
  <c r="Y43" i="1" s="1"/>
  <c r="X42" i="1"/>
  <c r="X43" i="1" s="1"/>
  <c r="AA38" i="1"/>
  <c r="AA39" i="1" s="1"/>
  <c r="Z38" i="1"/>
  <c r="Z39" i="1" s="1"/>
  <c r="Y38" i="1"/>
  <c r="Y39" i="1" s="1"/>
  <c r="X38" i="1"/>
  <c r="X39" i="1" s="1"/>
  <c r="AD37" i="1" s="1"/>
  <c r="AA26" i="1" l="1"/>
  <c r="AA27" i="1" s="1"/>
  <c r="AM45" i="1" l="1"/>
  <c r="AL44" i="1"/>
  <c r="AL43" i="1"/>
  <c r="AL42" i="1"/>
  <c r="AI37" i="1"/>
  <c r="AL39" i="1"/>
  <c r="AL38" i="1"/>
  <c r="W26" i="1"/>
  <c r="AN136" i="1"/>
  <c r="AN135" i="1"/>
  <c r="AN134" i="1"/>
  <c r="AN133" i="1"/>
  <c r="AN132" i="1"/>
  <c r="AN131" i="1"/>
  <c r="AN130" i="1"/>
  <c r="AN129" i="1"/>
  <c r="AN128" i="1"/>
  <c r="AN127" i="1"/>
  <c r="AN126" i="1"/>
  <c r="AN125" i="1"/>
  <c r="AN124" i="1"/>
  <c r="AN123" i="1"/>
  <c r="AN122" i="1"/>
  <c r="AN121" i="1"/>
  <c r="AN120" i="1"/>
  <c r="AN119" i="1"/>
  <c r="AN118" i="1"/>
  <c r="AN117" i="1"/>
  <c r="AN116" i="1"/>
  <c r="AN115" i="1"/>
  <c r="AN114" i="1"/>
  <c r="AN113" i="1"/>
  <c r="AN112" i="1"/>
  <c r="AN111" i="1"/>
  <c r="AN110" i="1"/>
  <c r="AN109" i="1"/>
  <c r="AN108" i="1"/>
  <c r="AN107" i="1"/>
  <c r="AN106" i="1"/>
  <c r="AN105" i="1"/>
  <c r="AN104" i="1"/>
  <c r="AN103" i="1"/>
  <c r="AN102" i="1"/>
  <c r="AN101" i="1"/>
  <c r="AN100" i="1"/>
  <c r="AN99" i="1"/>
  <c r="AN98" i="1"/>
  <c r="AN97" i="1"/>
  <c r="AN96" i="1"/>
  <c r="AN95" i="1"/>
  <c r="BD87" i="1"/>
  <c r="BB87" i="1"/>
  <c r="BA87" i="1"/>
  <c r="AT87" i="1"/>
  <c r="AS87" i="1"/>
  <c r="AL87" i="1"/>
  <c r="AK87" i="1"/>
  <c r="AD87" i="1"/>
  <c r="AC87" i="1"/>
  <c r="BD86" i="1"/>
  <c r="BB86" i="1"/>
  <c r="BA86" i="1"/>
  <c r="AT86" i="1"/>
  <c r="AS86" i="1"/>
  <c r="AL86" i="1"/>
  <c r="AK86" i="1"/>
  <c r="AD86" i="1"/>
  <c r="AC86" i="1"/>
  <c r="BD85" i="1"/>
  <c r="BB85" i="1"/>
  <c r="BA85" i="1"/>
  <c r="AT85" i="1"/>
  <c r="AS85" i="1"/>
  <c r="AL85" i="1"/>
  <c r="AK85" i="1"/>
  <c r="AD85" i="1"/>
  <c r="AC85" i="1"/>
  <c r="BD84" i="1"/>
  <c r="BB84" i="1"/>
  <c r="BA84" i="1"/>
  <c r="AT84" i="1"/>
  <c r="AS84" i="1"/>
  <c r="AL84" i="1"/>
  <c r="AK84" i="1"/>
  <c r="AD84" i="1"/>
  <c r="AC84" i="1"/>
  <c r="BD83" i="1"/>
  <c r="BB83" i="1"/>
  <c r="BA83" i="1"/>
  <c r="AT83" i="1"/>
  <c r="AS83" i="1"/>
  <c r="AL83" i="1"/>
  <c r="AK83" i="1"/>
  <c r="AD83" i="1"/>
  <c r="AC83" i="1"/>
  <c r="BD82" i="1"/>
  <c r="BB82" i="1"/>
  <c r="BA82" i="1"/>
  <c r="AT82" i="1"/>
  <c r="AS82" i="1"/>
  <c r="AL82" i="1"/>
  <c r="AK82" i="1"/>
  <c r="AD82" i="1"/>
  <c r="AC82" i="1"/>
  <c r="BD81" i="1"/>
  <c r="BB81" i="1"/>
  <c r="BA81" i="1"/>
  <c r="AT81" i="1"/>
  <c r="AS81" i="1"/>
  <c r="AL81" i="1"/>
  <c r="AK81" i="1"/>
  <c r="AD81" i="1"/>
  <c r="AC81" i="1"/>
  <c r="BD80" i="1"/>
  <c r="BB80" i="1"/>
  <c r="BA80" i="1"/>
  <c r="AT80" i="1"/>
  <c r="AS80" i="1"/>
  <c r="AL80" i="1"/>
  <c r="AK80" i="1"/>
  <c r="AD80" i="1"/>
  <c r="AC80" i="1"/>
  <c r="BD79" i="1"/>
  <c r="BB79" i="1"/>
  <c r="BA79" i="1"/>
  <c r="AT79" i="1"/>
  <c r="AS79" i="1"/>
  <c r="AL79" i="1"/>
  <c r="AK79" i="1"/>
  <c r="AD79" i="1"/>
  <c r="AC79" i="1"/>
  <c r="BD78" i="1"/>
  <c r="BB78" i="1"/>
  <c r="BA78" i="1"/>
  <c r="AT78" i="1"/>
  <c r="AS78" i="1"/>
  <c r="AL78" i="1"/>
  <c r="AK78" i="1"/>
  <c r="AD78" i="1"/>
  <c r="AC78" i="1"/>
  <c r="BD77" i="1"/>
  <c r="BB77" i="1"/>
  <c r="BA77" i="1"/>
  <c r="AT77" i="1"/>
  <c r="AS77" i="1"/>
  <c r="AL77" i="1"/>
  <c r="AK77" i="1"/>
  <c r="AD77" i="1"/>
  <c r="AC77" i="1"/>
  <c r="BD76" i="1"/>
  <c r="BB76" i="1"/>
  <c r="BA76" i="1"/>
  <c r="AT76" i="1"/>
  <c r="AS76" i="1"/>
  <c r="AL76" i="1"/>
  <c r="AK76" i="1"/>
  <c r="AD76" i="1"/>
  <c r="AC76" i="1"/>
  <c r="BD75" i="1"/>
  <c r="BB75" i="1"/>
  <c r="BA75" i="1"/>
  <c r="AT75" i="1"/>
  <c r="AS75" i="1"/>
  <c r="AL75" i="1"/>
  <c r="AK75" i="1"/>
  <c r="AD75" i="1"/>
  <c r="AC75" i="1"/>
  <c r="BD74" i="1"/>
  <c r="BB74" i="1"/>
  <c r="BA74" i="1"/>
  <c r="AT74" i="1"/>
  <c r="AS74" i="1"/>
  <c r="AL74" i="1"/>
  <c r="AK74" i="1"/>
  <c r="AD74" i="1"/>
  <c r="AC74" i="1"/>
  <c r="BD73" i="1"/>
  <c r="BB73" i="1"/>
  <c r="BA73" i="1"/>
  <c r="AT73" i="1"/>
  <c r="AS73" i="1"/>
  <c r="AL73" i="1"/>
  <c r="AK73" i="1"/>
  <c r="AD73" i="1"/>
  <c r="AC73" i="1"/>
  <c r="BD72" i="1"/>
  <c r="BB72" i="1"/>
  <c r="BA72" i="1"/>
  <c r="AT72" i="1"/>
  <c r="AS72" i="1"/>
  <c r="AL72" i="1"/>
  <c r="AK72" i="1"/>
  <c r="AD72" i="1"/>
  <c r="AC72" i="1"/>
  <c r="BD71" i="1"/>
  <c r="BB71" i="1"/>
  <c r="BA71" i="1"/>
  <c r="AT71" i="1"/>
  <c r="AS71" i="1"/>
  <c r="AL71" i="1"/>
  <c r="AK71" i="1"/>
  <c r="AD71" i="1"/>
  <c r="AC71" i="1"/>
  <c r="BD70" i="1"/>
  <c r="BB70" i="1"/>
  <c r="BA70" i="1"/>
  <c r="AT70" i="1"/>
  <c r="AS70" i="1"/>
  <c r="AL70" i="1"/>
  <c r="AK70" i="1"/>
  <c r="AD70" i="1"/>
  <c r="AC70" i="1"/>
  <c r="BD69" i="1"/>
  <c r="BB69" i="1"/>
  <c r="BA69" i="1"/>
  <c r="AT69" i="1"/>
  <c r="AS69" i="1"/>
  <c r="AL69" i="1"/>
  <c r="AK69" i="1"/>
  <c r="AD69" i="1"/>
  <c r="AC69" i="1"/>
  <c r="BD68" i="1"/>
  <c r="BB68" i="1"/>
  <c r="BA68" i="1"/>
  <c r="AT68" i="1"/>
  <c r="AS68" i="1"/>
  <c r="AL68" i="1"/>
  <c r="AK68" i="1"/>
  <c r="AD68" i="1"/>
  <c r="AC68" i="1"/>
  <c r="BD67" i="1"/>
  <c r="BB67" i="1"/>
  <c r="BA67" i="1"/>
  <c r="AT67" i="1"/>
  <c r="AS67" i="1"/>
  <c r="AL67" i="1"/>
  <c r="AK67" i="1"/>
  <c r="AD67" i="1"/>
  <c r="AC67" i="1"/>
  <c r="BD66" i="1"/>
  <c r="BB66" i="1"/>
  <c r="BA66" i="1"/>
  <c r="AT66" i="1"/>
  <c r="AS66" i="1"/>
  <c r="AL66" i="1"/>
  <c r="AK66" i="1"/>
  <c r="AD66" i="1"/>
  <c r="AC66" i="1"/>
  <c r="BD65" i="1"/>
  <c r="BB65" i="1"/>
  <c r="BA65" i="1"/>
  <c r="AT65" i="1"/>
  <c r="AS65" i="1"/>
  <c r="AL65" i="1"/>
  <c r="AK65" i="1"/>
  <c r="AD65" i="1"/>
  <c r="AC65" i="1"/>
  <c r="BD64" i="1"/>
  <c r="BB64" i="1"/>
  <c r="BA64" i="1"/>
  <c r="AT64" i="1"/>
  <c r="AS64" i="1"/>
  <c r="AL64" i="1"/>
  <c r="AK64" i="1"/>
  <c r="AD64" i="1"/>
  <c r="AC64" i="1"/>
  <c r="BD63" i="1"/>
  <c r="BB63" i="1"/>
  <c r="BA63" i="1"/>
  <c r="AT63" i="1"/>
  <c r="AS63" i="1"/>
  <c r="AL63" i="1"/>
  <c r="AK63" i="1"/>
  <c r="AD63" i="1"/>
  <c r="AC63" i="1"/>
  <c r="BD62" i="1"/>
  <c r="BB62" i="1"/>
  <c r="BA62" i="1"/>
  <c r="AT62" i="1"/>
  <c r="AS62" i="1"/>
  <c r="AL62" i="1"/>
  <c r="AK62" i="1"/>
  <c r="AD62" i="1"/>
  <c r="AC62" i="1"/>
  <c r="BD61" i="1"/>
  <c r="BB61" i="1"/>
  <c r="BA61" i="1"/>
  <c r="AT61" i="1"/>
  <c r="AS61" i="1"/>
  <c r="AL61" i="1"/>
  <c r="AK61" i="1"/>
  <c r="AD61" i="1"/>
  <c r="AC61" i="1"/>
  <c r="BD60" i="1"/>
  <c r="BB60" i="1"/>
  <c r="BA60" i="1"/>
  <c r="AT60" i="1"/>
  <c r="AS60" i="1"/>
  <c r="AL60" i="1"/>
  <c r="AK60" i="1"/>
  <c r="AD60" i="1"/>
  <c r="AC60" i="1"/>
  <c r="BD59" i="1"/>
  <c r="BB59" i="1"/>
  <c r="BA59" i="1"/>
  <c r="AT59" i="1"/>
  <c r="AS59" i="1"/>
  <c r="AL59" i="1"/>
  <c r="AK59" i="1"/>
  <c r="AD59" i="1"/>
  <c r="AC59" i="1"/>
  <c r="BD58" i="1"/>
  <c r="BB58" i="1"/>
  <c r="BA58" i="1"/>
  <c r="AT58" i="1"/>
  <c r="AS58" i="1"/>
  <c r="AL58" i="1"/>
  <c r="AK58" i="1"/>
  <c r="AD58" i="1"/>
  <c r="AC58" i="1"/>
  <c r="Q41" i="1"/>
  <c r="P41" i="1"/>
  <c r="O41" i="1"/>
  <c r="N41" i="1"/>
  <c r="Q40" i="1"/>
  <c r="P40" i="1"/>
  <c r="O40" i="1"/>
  <c r="N40" i="1"/>
  <c r="Q39" i="1"/>
  <c r="P39" i="1"/>
  <c r="O39" i="1"/>
  <c r="N39" i="1"/>
  <c r="AM40" i="1"/>
  <c r="Q38" i="1"/>
  <c r="P38" i="1"/>
  <c r="O38" i="1"/>
  <c r="N38" i="1"/>
  <c r="Q37" i="1"/>
  <c r="P37" i="1"/>
  <c r="O37" i="1"/>
  <c r="N37" i="1"/>
  <c r="T36" i="1"/>
  <c r="H45" i="1" s="1"/>
  <c r="S36" i="1"/>
  <c r="D45" i="1" s="1"/>
  <c r="R36" i="1"/>
  <c r="D47" i="1" s="1"/>
  <c r="Q36" i="1"/>
  <c r="P36" i="1"/>
  <c r="O36" i="1"/>
  <c r="N36" i="1"/>
  <c r="AH38" i="1" l="1"/>
  <c r="AF38" i="1"/>
  <c r="AD38" i="1"/>
  <c r="AO38" i="1"/>
  <c r="AM38" i="1"/>
  <c r="AJ38" i="1"/>
  <c r="AH43" i="1"/>
  <c r="AF43" i="1"/>
  <c r="AD43" i="1"/>
  <c r="AO43" i="1"/>
  <c r="AM43" i="1"/>
  <c r="AJ43" i="1"/>
  <c r="AI38" i="1"/>
  <c r="AG38" i="1"/>
  <c r="AE38" i="1"/>
  <c r="AK38" i="1"/>
  <c r="AN38" i="1"/>
  <c r="AI43" i="1"/>
  <c r="AG43" i="1"/>
  <c r="AE43" i="1"/>
  <c r="AK43" i="1"/>
  <c r="AN43" i="1"/>
  <c r="H40" i="1"/>
  <c r="AJ42" i="1"/>
  <c r="AH42" i="1"/>
  <c r="AF42" i="1"/>
  <c r="AD42" i="1"/>
  <c r="AO42" i="1"/>
  <c r="AM42" i="1"/>
  <c r="AI42" i="1"/>
  <c r="AG42" i="1"/>
  <c r="AE42" i="1"/>
  <c r="AK42" i="1"/>
  <c r="AN42" i="1"/>
  <c r="AI40" i="1"/>
  <c r="AG40" i="1"/>
  <c r="AE40" i="1"/>
  <c r="AK40" i="1"/>
  <c r="AN40" i="1"/>
  <c r="AL40" i="1"/>
  <c r="AI45" i="1"/>
  <c r="AJ45" i="1"/>
  <c r="AG45" i="1"/>
  <c r="AE45" i="1"/>
  <c r="AK45" i="1"/>
  <c r="AN45" i="1"/>
  <c r="AL45" i="1"/>
  <c r="AJ40" i="1"/>
  <c r="AH40" i="1"/>
  <c r="AF40" i="1"/>
  <c r="AD40" i="1"/>
  <c r="AO40" i="1"/>
  <c r="AH45" i="1"/>
  <c r="AF45" i="1"/>
  <c r="AD45" i="1"/>
  <c r="AO45" i="1"/>
  <c r="AH39" i="1"/>
  <c r="AF39" i="1"/>
  <c r="AD39" i="1"/>
  <c r="AO39" i="1"/>
  <c r="AM39" i="1"/>
  <c r="AJ39" i="1"/>
  <c r="AI44" i="1"/>
  <c r="AG44" i="1"/>
  <c r="AE44" i="1"/>
  <c r="AO44" i="1"/>
  <c r="AM44" i="1"/>
  <c r="AI39" i="1"/>
  <c r="AG39" i="1"/>
  <c r="AE39" i="1"/>
  <c r="AK39" i="1"/>
  <c r="AN39" i="1"/>
  <c r="AJ44" i="1"/>
  <c r="AH44" i="1"/>
  <c r="AF44" i="1"/>
  <c r="AD44" i="1"/>
  <c r="AK44" i="1"/>
  <c r="AN44" i="1"/>
  <c r="AJ37" i="1"/>
  <c r="AG37" i="1"/>
  <c r="AE37" i="1"/>
  <c r="AK37" i="1"/>
  <c r="AN37" i="1"/>
  <c r="AL37" i="1"/>
  <c r="AH37" i="1"/>
  <c r="AF37" i="1"/>
  <c r="AO37" i="1"/>
  <c r="AM37" i="1"/>
  <c r="D40" i="1"/>
  <c r="AO96" i="1"/>
  <c r="AO100" i="1"/>
  <c r="O42" i="1"/>
  <c r="H38" i="1"/>
  <c r="AO97" i="1"/>
  <c r="AO99" i="1"/>
  <c r="D42" i="1"/>
  <c r="H42" i="1"/>
  <c r="D38" i="1"/>
  <c r="Q42" i="1"/>
  <c r="AP44" i="1" l="1"/>
  <c r="AP40" i="1" l="1"/>
  <c r="AP42" i="1"/>
  <c r="AP37" i="1"/>
  <c r="AP39" i="1"/>
  <c r="AP45" i="1"/>
  <c r="AP43" i="1"/>
  <c r="AP38" i="1"/>
  <c r="AQ37" i="1" l="1"/>
  <c r="AS37" i="1"/>
  <c r="B56" i="1" s="1"/>
  <c r="AR37" i="1"/>
  <c r="B55" i="1" s="1"/>
</calcChain>
</file>

<file path=xl/sharedStrings.xml><?xml version="1.0" encoding="utf-8"?>
<sst xmlns="http://schemas.openxmlformats.org/spreadsheetml/2006/main" count="432" uniqueCount="124">
  <si>
    <t>Turf Area</t>
  </si>
  <si>
    <t>Spray Heads</t>
  </si>
  <si>
    <t>MP Rotators</t>
  </si>
  <si>
    <t>Units</t>
  </si>
  <si>
    <t>Rate</t>
  </si>
  <si>
    <t>Region</t>
  </si>
  <si>
    <t>Sprinkler Arc</t>
  </si>
  <si>
    <t>Quantity</t>
  </si>
  <si>
    <t>Right</t>
  </si>
  <si>
    <t xml:space="preserve">Left </t>
  </si>
  <si>
    <t>Side</t>
  </si>
  <si>
    <t>Jan</t>
  </si>
  <si>
    <t>Feb</t>
  </si>
  <si>
    <t>Mar</t>
  </si>
  <si>
    <t>Apr</t>
  </si>
  <si>
    <t>May</t>
  </si>
  <si>
    <t>Jun</t>
  </si>
  <si>
    <t>Jul</t>
  </si>
  <si>
    <t>Aug</t>
  </si>
  <si>
    <t>Sep</t>
  </si>
  <si>
    <t>Oct</t>
  </si>
  <si>
    <t>Nov</t>
  </si>
  <si>
    <t>Dec</t>
  </si>
  <si>
    <t>MP 1000 Models</t>
  </si>
  <si>
    <t>MP 2000 Models</t>
  </si>
  <si>
    <t>PSI Spray</t>
  </si>
  <si>
    <t>PSI MP</t>
  </si>
  <si>
    <t>July Spray Water Requirement</t>
  </si>
  <si>
    <t>Percentage</t>
  </si>
  <si>
    <t>Quantity Needed</t>
  </si>
  <si>
    <t>Reg 1</t>
  </si>
  <si>
    <t>Reg 2</t>
  </si>
  <si>
    <t>Reg 3</t>
  </si>
  <si>
    <t>Reg 4</t>
  </si>
  <si>
    <t>MP1000-90</t>
  </si>
  <si>
    <t>MP2000-90</t>
  </si>
  <si>
    <t>MP1000-210</t>
  </si>
  <si>
    <t>MP2000-210</t>
  </si>
  <si>
    <t>July MP Water Requirement</t>
  </si>
  <si>
    <t>MP1000-360</t>
  </si>
  <si>
    <t>MP2000-360</t>
  </si>
  <si>
    <t>Total MP1</t>
  </si>
  <si>
    <t>Total MP2</t>
  </si>
  <si>
    <t>MP Strip Models</t>
  </si>
  <si>
    <t>MP Left Strip</t>
  </si>
  <si>
    <t>MP Side Strip</t>
  </si>
  <si>
    <t>MP Right Strip</t>
  </si>
  <si>
    <t>Pro-Spray Nozzles Performance Data</t>
  </si>
  <si>
    <t>Percentage Savings</t>
  </si>
  <si>
    <t>10 Foot Radius</t>
  </si>
  <si>
    <t>12 Foot Radius</t>
  </si>
  <si>
    <t>15 Foot Radius</t>
  </si>
  <si>
    <t>17 Foot Radius</t>
  </si>
  <si>
    <t>Nozzle</t>
  </si>
  <si>
    <t xml:space="preserve">Fixed (Q, T, H, F) </t>
  </si>
  <si>
    <t xml:space="preserve">Fixed (Q, T, H, TT, TQ, F) </t>
  </si>
  <si>
    <t xml:space="preserve">Fixed (Q, H) </t>
  </si>
  <si>
    <t>Trajectory: 15 deg</t>
  </si>
  <si>
    <t>DU</t>
  </si>
  <si>
    <t>Trajectory: 28 deg</t>
  </si>
  <si>
    <t>Color Code: Red</t>
  </si>
  <si>
    <t>Color Code: Green</t>
  </si>
  <si>
    <t>Color Code: Black</t>
  </si>
  <si>
    <t>Color Code: Gray</t>
  </si>
  <si>
    <t>Arc</t>
  </si>
  <si>
    <t>Pressure</t>
  </si>
  <si>
    <t>Pattern</t>
  </si>
  <si>
    <t>Radius</t>
  </si>
  <si>
    <t>Flow</t>
  </si>
  <si>
    <t>Precip in/hr</t>
  </si>
  <si>
    <t>PSI</t>
  </si>
  <si>
    <t>ft.</t>
  </si>
  <si>
    <t>GPM</t>
  </si>
  <si>
    <t>Square</t>
  </si>
  <si>
    <t>Triangular</t>
  </si>
  <si>
    <t>Ave DU</t>
  </si>
  <si>
    <t>AVE DU</t>
  </si>
  <si>
    <t>Q</t>
  </si>
  <si>
    <t>T</t>
  </si>
  <si>
    <t>H</t>
  </si>
  <si>
    <t>TT</t>
  </si>
  <si>
    <t>TQ</t>
  </si>
  <si>
    <t>F</t>
  </si>
  <si>
    <t>MP 1000</t>
  </si>
  <si>
    <t>MP2000</t>
  </si>
  <si>
    <t>Radius: 8' to 15'</t>
  </si>
  <si>
    <t>Radius: 13' to 21'</t>
  </si>
  <si>
    <t>Adjustable Arc and Full Circle</t>
  </si>
  <si>
    <t>Color Code: Maroon or Olive</t>
  </si>
  <si>
    <t>Color Code: Black, Green, or Red</t>
  </si>
  <si>
    <r>
      <rPr>
        <b/>
        <u/>
        <sz val="11"/>
        <color theme="1"/>
        <rFont val="Calibri"/>
        <family val="2"/>
        <scheme val="minor"/>
      </rPr>
      <t>STEP 1</t>
    </r>
    <r>
      <rPr>
        <sz val="11"/>
        <color theme="1"/>
        <rFont val="Calibri"/>
        <family val="2"/>
        <scheme val="minor"/>
      </rPr>
      <t>: Choose your region based on the table in the Solar Sync Owners Manual</t>
    </r>
  </si>
  <si>
    <t>Click Here to View Table</t>
  </si>
  <si>
    <t>Return to the Calculator</t>
  </si>
  <si>
    <t>Per Unit Rate</t>
  </si>
  <si>
    <t>July ET</t>
  </si>
  <si>
    <t>July WR</t>
  </si>
  <si>
    <t>Turf</t>
  </si>
  <si>
    <t xml:space="preserve">This worksheet will calculate the approximate water savings on a project, when Hunter MP Rotator Sprinklers are used in place of conventional spray sprinklers in a turf area. </t>
  </si>
  <si>
    <t xml:space="preserve">Project Name: </t>
  </si>
  <si>
    <t>Prepared by:</t>
  </si>
  <si>
    <r>
      <rPr>
        <b/>
        <u/>
        <sz val="11"/>
        <color theme="1"/>
        <rFont val="Calibri"/>
        <family val="2"/>
        <scheme val="minor"/>
      </rPr>
      <t>STEP 2</t>
    </r>
    <r>
      <rPr>
        <sz val="11"/>
        <color theme="1"/>
        <rFont val="Calibri"/>
        <family val="2"/>
        <scheme val="minor"/>
      </rPr>
      <t>: Check the boxes for the months that you typically run your irrigation system</t>
    </r>
  </si>
  <si>
    <r>
      <rPr>
        <b/>
        <u/>
        <sz val="11"/>
        <color theme="1"/>
        <rFont val="Calibri"/>
        <family val="2"/>
        <scheme val="minor"/>
      </rPr>
      <t>Step 4</t>
    </r>
    <r>
      <rPr>
        <sz val="11"/>
        <color theme="1"/>
        <rFont val="Calibri"/>
        <family val="2"/>
        <scheme val="minor"/>
      </rPr>
      <t>: Choose the operating pressure for each of the sprinkler types.</t>
    </r>
  </si>
  <si>
    <r>
      <rPr>
        <b/>
        <u/>
        <sz val="11"/>
        <color theme="1"/>
        <rFont val="Calibri"/>
        <family val="2"/>
        <scheme val="minor"/>
      </rPr>
      <t>STEP 6</t>
    </r>
    <r>
      <rPr>
        <sz val="11"/>
        <color theme="1"/>
        <rFont val="Calibri"/>
        <family val="2"/>
        <scheme val="minor"/>
      </rPr>
      <t xml:space="preserve">: Choose the billing unit type found on your water bill </t>
    </r>
  </si>
  <si>
    <r>
      <rPr>
        <b/>
        <u/>
        <sz val="11"/>
        <color theme="1"/>
        <rFont val="Calibri"/>
        <family val="2"/>
        <scheme val="minor"/>
      </rPr>
      <t>STEP 7</t>
    </r>
    <r>
      <rPr>
        <sz val="11"/>
        <color theme="1"/>
        <rFont val="Calibri"/>
        <family val="2"/>
        <scheme val="minor"/>
      </rPr>
      <t>: Enter your unit billing rate</t>
    </r>
  </si>
  <si>
    <t>Liters</t>
  </si>
  <si>
    <t>Cubic M</t>
  </si>
  <si>
    <t>Total Liters</t>
  </si>
  <si>
    <t>Liters Saved</t>
  </si>
  <si>
    <r>
      <rPr>
        <b/>
        <u/>
        <sz val="11"/>
        <color theme="1"/>
        <rFont val="Calibri"/>
        <family val="2"/>
        <scheme val="minor"/>
      </rPr>
      <t>Step 3</t>
    </r>
    <r>
      <rPr>
        <sz val="11"/>
        <color theme="1"/>
        <rFont val="Calibri"/>
        <family val="2"/>
        <scheme val="minor"/>
      </rPr>
      <t>: Enter the approximate  area of turf in square meters, that is or could be watered by sprays.</t>
    </r>
  </si>
  <si>
    <t>Annual Savings Potential in Liters</t>
  </si>
  <si>
    <r>
      <rPr>
        <b/>
        <u/>
        <sz val="11"/>
        <color theme="1"/>
        <rFont val="Calibri"/>
        <family val="2"/>
        <scheme val="minor"/>
      </rPr>
      <t>Step 5</t>
    </r>
    <r>
      <rPr>
        <sz val="11"/>
        <color theme="1"/>
        <rFont val="Calibri"/>
        <family val="2"/>
        <scheme val="minor"/>
      </rPr>
      <t>: Select the Spray Nozzle Series, and Sprinkler Patterns, then enter the Quantity of each found in the Turf Area being analyzed. The MP Models and Quantities needed to replace the spray nozzles are displayed below.</t>
    </r>
  </si>
  <si>
    <t xml:space="preserve">Annual Savings Potential </t>
  </si>
  <si>
    <t>1.5 Bars/150 kPa</t>
  </si>
  <si>
    <t>2.0 Bars/200 kPa</t>
  </si>
  <si>
    <t>2.1 Bars/210 kPa</t>
  </si>
  <si>
    <t>2.5 Bars/250 kPa</t>
  </si>
  <si>
    <t>2.75 Bars/275 kPa</t>
  </si>
  <si>
    <t>3.0 Bars/300 kPa</t>
  </si>
  <si>
    <t>3.5 Bars/350 kPa</t>
  </si>
  <si>
    <t>3.75 Bars/375 kPa</t>
  </si>
  <si>
    <t>4.0 Bars/400 kPa</t>
  </si>
  <si>
    <t>4.5 Bars/450 kPa</t>
  </si>
  <si>
    <t>5.0 Bars/500 kPa</t>
  </si>
  <si>
    <t>5.25 Bars/525 kPa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</si>
</sst>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name val="Tahoma"/>
      <family val="2"/>
    </font>
    <font>
      <b/>
      <sz val="12"/>
      <color theme="1"/>
      <name val="Calibri"/>
      <family val="2"/>
      <scheme val="minor"/>
    </font>
    <font>
      <b/>
      <u/>
      <sz val="11"/>
      <color theme="1"/>
      <name val="Calibri"/>
      <family val="2"/>
      <scheme val="minor"/>
    </font>
    <font>
      <sz val="10"/>
      <color indexed="8"/>
      <name val="Arial"/>
      <family val="2"/>
    </font>
    <font>
      <b/>
      <sz val="16"/>
      <color theme="0"/>
      <name val="Calibri"/>
      <family val="2"/>
      <scheme val="minor"/>
    </font>
    <font>
      <b/>
      <sz val="14"/>
      <color theme="1"/>
      <name val="Calibri"/>
      <family val="2"/>
      <scheme val="minor"/>
    </font>
    <font>
      <u/>
      <sz val="11"/>
      <color theme="10"/>
      <name val="Calibri"/>
      <family val="2"/>
    </font>
    <font>
      <b/>
      <sz val="9"/>
      <name val="Calibri"/>
      <family val="2"/>
    </font>
    <font>
      <sz val="11"/>
      <name val="Calibri"/>
      <family val="2"/>
    </font>
    <font>
      <b/>
      <sz val="14"/>
      <color theme="0"/>
      <name val="Calibri"/>
      <family val="2"/>
      <scheme val="minor"/>
    </font>
    <font>
      <b/>
      <sz val="11"/>
      <color theme="1"/>
      <name val="Calibri"/>
      <family val="2"/>
    </font>
    <font>
      <sz val="11"/>
      <color theme="1"/>
      <name val="Calibri"/>
      <family val="2"/>
    </font>
    <font>
      <sz val="11"/>
      <name val="Calibri"/>
      <family val="2"/>
      <scheme val="minor"/>
    </font>
    <font>
      <b/>
      <sz val="11"/>
      <color theme="0"/>
      <name val="Calibri"/>
      <family val="2"/>
      <scheme val="minor"/>
    </font>
    <font>
      <sz val="11"/>
      <color theme="0"/>
      <name val="Calibri"/>
      <family val="2"/>
      <scheme val="minor"/>
    </font>
    <font>
      <b/>
      <sz val="11"/>
      <color theme="0"/>
      <name val="Calibri"/>
      <family val="2"/>
    </font>
    <font>
      <b/>
      <sz val="14"/>
      <color theme="0"/>
      <name val="Arial"/>
      <family val="2"/>
    </font>
    <font>
      <sz val="10"/>
      <color theme="0"/>
      <name val="Arial"/>
      <family val="2"/>
    </font>
    <font>
      <b/>
      <sz val="10"/>
      <color theme="0"/>
      <name val="Arial"/>
      <family val="2"/>
    </font>
    <font>
      <sz val="11"/>
      <color theme="0"/>
      <name val="Calibri"/>
      <family val="2"/>
    </font>
  </fonts>
  <fills count="24">
    <fill>
      <patternFill patternType="none"/>
    </fill>
    <fill>
      <patternFill patternType="gray125"/>
    </fill>
    <fill>
      <patternFill patternType="solid">
        <fgColor rgb="FFFF3300"/>
        <bgColor indexed="64"/>
      </patternFill>
    </fill>
    <fill>
      <patternFill patternType="solid">
        <fgColor rgb="FF00CC66"/>
        <bgColor indexed="64"/>
      </patternFill>
    </fill>
    <fill>
      <patternFill patternType="solid">
        <fgColor theme="1" tint="0.499984740745262"/>
        <bgColor auto="1"/>
      </patternFill>
    </fill>
    <fill>
      <patternFill patternType="solid">
        <fgColor theme="0" tint="-0.14999847407452621"/>
        <bgColor indexed="64"/>
      </patternFill>
    </fill>
    <fill>
      <patternFill patternType="solid">
        <fgColor rgb="FF3366FF"/>
        <bgColor indexed="64"/>
      </patternFill>
    </fill>
    <fill>
      <patternFill patternType="solid">
        <fgColor theme="0" tint="-0.14996795556505021"/>
        <bgColor auto="1"/>
      </patternFill>
    </fill>
    <fill>
      <patternFill patternType="solid">
        <fgColor theme="0" tint="-0.24994659260841701"/>
        <bgColor indexed="64"/>
      </patternFill>
    </fill>
    <fill>
      <gradientFill degree="90">
        <stop position="0">
          <color theme="0"/>
        </stop>
        <stop position="1">
          <color rgb="FF990000"/>
        </stop>
      </gradientFill>
    </fill>
    <fill>
      <patternFill patternType="solid">
        <fgColor theme="3" tint="0.59996337778862885"/>
        <bgColor auto="1"/>
      </patternFill>
    </fill>
    <fill>
      <gradientFill degree="90">
        <stop position="0">
          <color theme="0"/>
        </stop>
        <stop position="1">
          <color theme="1" tint="0.34900967436750391"/>
        </stop>
      </gradientFill>
    </fill>
    <fill>
      <gradientFill degree="90">
        <stop position="0">
          <color theme="0"/>
        </stop>
        <stop position="1">
          <color rgb="FF99CCFF"/>
        </stop>
      </gradientFill>
    </fill>
    <fill>
      <gradientFill degree="90">
        <stop position="0">
          <color theme="0"/>
        </stop>
        <stop position="1">
          <color rgb="FF00B050"/>
        </stop>
      </gradientFill>
    </fill>
    <fill>
      <gradientFill degree="90">
        <stop position="0">
          <color theme="0"/>
        </stop>
        <stop position="1">
          <color theme="6" tint="-0.25098422193060094"/>
        </stop>
      </gradientFill>
    </fill>
    <fill>
      <gradientFill degree="90">
        <stop position="0">
          <color theme="0"/>
        </stop>
        <stop position="1">
          <color rgb="FFFF0000"/>
        </stop>
      </gradientFill>
    </fill>
    <fill>
      <patternFill patternType="solid">
        <fgColor theme="0" tint="-0.14996795556505021"/>
        <bgColor indexed="64"/>
      </patternFill>
    </fill>
    <fill>
      <gradientFill degree="90">
        <stop position="0">
          <color theme="0"/>
        </stop>
        <stop position="1">
          <color rgb="FFFFFFCC"/>
        </stop>
      </gradientFill>
    </fill>
    <fill>
      <patternFill patternType="solid">
        <fgColor theme="3" tint="0.59996337778862885"/>
        <bgColor indexed="64"/>
      </patternFill>
    </fill>
    <fill>
      <gradientFill degree="90">
        <stop position="0">
          <color theme="0"/>
        </stop>
        <stop position="1">
          <color rgb="FF663300"/>
        </stop>
      </gradientFill>
    </fill>
    <fill>
      <gradientFill degree="90">
        <stop position="0">
          <color theme="0"/>
        </stop>
        <stop position="1">
          <color rgb="FFCC3300"/>
        </stop>
      </gradientFill>
    </fill>
    <fill>
      <patternFill patternType="solid">
        <fgColor rgb="FF0066FF"/>
        <bgColor indexed="64"/>
      </patternFill>
    </fill>
    <fill>
      <patternFill patternType="solid">
        <fgColor rgb="FF99CCFF"/>
        <bgColor indexed="64"/>
      </patternFill>
    </fill>
    <fill>
      <patternFill patternType="solid">
        <fgColor rgb="FFFFFFFF"/>
        <bgColor rgb="FF000000"/>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0" fontId="10" fillId="0" borderId="0" applyNumberFormat="0" applyFill="0" applyBorder="0" applyAlignment="0" applyProtection="0">
      <alignment vertical="top"/>
      <protection locked="0"/>
    </xf>
  </cellStyleXfs>
  <cellXfs count="214">
    <xf numFmtId="0" fontId="0" fillId="0" borderId="0" xfId="0"/>
    <xf numFmtId="0" fontId="0" fillId="0" borderId="0" xfId="0" applyBorder="1"/>
    <xf numFmtId="0" fontId="0" fillId="0" borderId="0" xfId="0" applyFill="1" applyBorder="1"/>
    <xf numFmtId="0" fontId="0" fillId="0" borderId="0" xfId="0" applyBorder="1" applyAlignment="1">
      <alignment wrapText="1"/>
    </xf>
    <xf numFmtId="0" fontId="0" fillId="0" borderId="0" xfId="0" applyFill="1" applyBorder="1" applyAlignment="1">
      <alignment wrapText="1"/>
    </xf>
    <xf numFmtId="0" fontId="3" fillId="0" borderId="0" xfId="0" applyFont="1" applyFill="1" applyBorder="1" applyAlignment="1">
      <alignment horizontal="left"/>
    </xf>
    <xf numFmtId="0" fontId="0" fillId="2" borderId="2" xfId="0" applyFill="1" applyBorder="1"/>
    <xf numFmtId="0" fontId="0" fillId="2" borderId="4" xfId="0" applyFill="1" applyBorder="1"/>
    <xf numFmtId="0" fontId="0" fillId="3" borderId="2" xfId="0" applyFill="1" applyBorder="1"/>
    <xf numFmtId="0" fontId="0" fillId="3" borderId="4" xfId="0" applyFill="1" applyBorder="1"/>
    <xf numFmtId="0" fontId="0" fillId="4" borderId="2" xfId="0" applyFill="1" applyBorder="1"/>
    <xf numFmtId="0" fontId="0" fillId="4" borderId="4" xfId="0" applyFill="1" applyBorder="1"/>
    <xf numFmtId="0" fontId="0" fillId="5" borderId="2" xfId="0" applyFill="1" applyBorder="1"/>
    <xf numFmtId="0" fontId="0" fillId="5" borderId="4" xfId="0" applyFill="1" applyBorder="1"/>
    <xf numFmtId="0" fontId="0" fillId="2" borderId="9" xfId="0" applyFill="1" applyBorder="1"/>
    <xf numFmtId="0" fontId="0" fillId="2" borderId="10" xfId="0" applyFill="1" applyBorder="1"/>
    <xf numFmtId="0" fontId="0" fillId="3" borderId="9" xfId="0" applyFill="1" applyBorder="1"/>
    <xf numFmtId="0" fontId="0" fillId="3" borderId="10" xfId="0" applyFill="1" applyBorder="1"/>
    <xf numFmtId="0" fontId="0" fillId="4" borderId="9" xfId="0" applyFill="1" applyBorder="1"/>
    <xf numFmtId="0" fontId="0" fillId="4" borderId="10" xfId="0" applyFill="1" applyBorder="1"/>
    <xf numFmtId="0" fontId="0" fillId="5" borderId="9" xfId="0" applyFill="1" applyBorder="1"/>
    <xf numFmtId="0" fontId="0" fillId="5" borderId="10" xfId="0" applyFill="1" applyBorder="1"/>
    <xf numFmtId="0" fontId="0" fillId="2" borderId="6" xfId="0" applyFill="1" applyBorder="1"/>
    <xf numFmtId="0" fontId="0" fillId="3" borderId="6" xfId="0" applyFill="1" applyBorder="1"/>
    <xf numFmtId="0" fontId="0" fillId="4" borderId="6" xfId="0" applyFill="1" applyBorder="1"/>
    <xf numFmtId="0" fontId="0" fillId="5" borderId="6" xfId="0" applyFill="1" applyBorder="1"/>
    <xf numFmtId="0" fontId="0" fillId="7" borderId="3" xfId="0" applyFill="1" applyBorder="1" applyAlignment="1">
      <alignment horizontal="left" vertical="center"/>
    </xf>
    <xf numFmtId="0" fontId="0" fillId="7" borderId="4" xfId="0" applyFill="1" applyBorder="1"/>
    <xf numFmtId="0" fontId="0" fillId="8" borderId="3" xfId="0" applyFill="1" applyBorder="1"/>
    <xf numFmtId="0" fontId="0" fillId="8" borderId="4" xfId="0" applyFill="1" applyBorder="1"/>
    <xf numFmtId="0" fontId="0" fillId="7" borderId="9" xfId="0" applyFill="1" applyBorder="1"/>
    <xf numFmtId="0" fontId="0" fillId="7" borderId="0" xfId="0" applyFill="1" applyBorder="1"/>
    <xf numFmtId="0" fontId="0" fillId="7" borderId="0" xfId="0" applyFill="1" applyBorder="1" applyAlignment="1">
      <alignment horizontal="center"/>
    </xf>
    <xf numFmtId="0" fontId="0" fillId="7" borderId="10" xfId="0" applyFill="1" applyBorder="1"/>
    <xf numFmtId="0" fontId="0" fillId="8" borderId="9" xfId="0" applyFill="1" applyBorder="1"/>
    <xf numFmtId="0" fontId="0" fillId="8" borderId="0" xfId="0" applyFill="1" applyBorder="1"/>
    <xf numFmtId="0" fontId="0" fillId="8" borderId="0" xfId="0" applyFill="1" applyBorder="1" applyAlignment="1">
      <alignment horizontal="center"/>
    </xf>
    <xf numFmtId="0" fontId="0" fillId="8" borderId="10" xfId="0" applyFill="1" applyBorder="1"/>
    <xf numFmtId="0" fontId="0" fillId="7" borderId="8" xfId="0" applyFill="1" applyBorder="1"/>
    <xf numFmtId="0" fontId="0" fillId="8" borderId="8" xfId="0" applyFill="1" applyBorder="1"/>
    <xf numFmtId="0" fontId="0" fillId="16" borderId="3" xfId="0" applyFill="1" applyBorder="1" applyAlignment="1">
      <alignment horizontal="center"/>
    </xf>
    <xf numFmtId="0" fontId="0" fillId="16" borderId="3" xfId="0" applyFill="1" applyBorder="1"/>
    <xf numFmtId="0" fontId="0" fillId="16" borderId="4" xfId="0" applyFill="1" applyBorder="1"/>
    <xf numFmtId="0" fontId="0" fillId="16" borderId="0" xfId="0" applyFill="1" applyBorder="1"/>
    <xf numFmtId="0" fontId="0" fillId="16" borderId="10" xfId="0" applyFill="1" applyBorder="1"/>
    <xf numFmtId="0" fontId="0" fillId="16" borderId="7" xfId="0" applyFill="1" applyBorder="1"/>
    <xf numFmtId="0" fontId="0" fillId="16" borderId="8" xfId="0" applyFill="1" applyBorder="1"/>
    <xf numFmtId="3" fontId="8" fillId="21" borderId="12" xfId="0" applyNumberFormat="1" applyFont="1" applyFill="1" applyBorder="1" applyAlignment="1" applyProtection="1">
      <alignment horizontal="right" vertical="center"/>
      <protection hidden="1"/>
    </xf>
    <xf numFmtId="0" fontId="0" fillId="21" borderId="13" xfId="0" applyFill="1" applyBorder="1"/>
    <xf numFmtId="0" fontId="0" fillId="21" borderId="13" xfId="0" applyFill="1" applyBorder="1" applyAlignment="1">
      <alignment horizontal="left"/>
    </xf>
    <xf numFmtId="0" fontId="0" fillId="21" borderId="14" xfId="0" applyFill="1" applyBorder="1"/>
    <xf numFmtId="0" fontId="0" fillId="21" borderId="19" xfId="0" applyFill="1" applyBorder="1"/>
    <xf numFmtId="0" fontId="0" fillId="21" borderId="19" xfId="0" applyFill="1" applyBorder="1" applyAlignment="1">
      <alignment vertical="top" wrapText="1"/>
    </xf>
    <xf numFmtId="0" fontId="0" fillId="21" borderId="20" xfId="0" applyFill="1" applyBorder="1"/>
    <xf numFmtId="164" fontId="8" fillId="21" borderId="21" xfId="1" applyNumberFormat="1" applyFont="1" applyFill="1" applyBorder="1" applyAlignment="1" applyProtection="1">
      <alignment horizontal="right" vertical="center"/>
      <protection hidden="1"/>
    </xf>
    <xf numFmtId="0" fontId="0" fillId="21" borderId="22" xfId="0" applyFill="1" applyBorder="1"/>
    <xf numFmtId="0" fontId="0" fillId="21" borderId="22" xfId="0" applyFill="1" applyBorder="1" applyAlignment="1">
      <alignment horizontal="left"/>
    </xf>
    <xf numFmtId="0" fontId="0" fillId="21" borderId="23" xfId="0" applyFill="1" applyBorder="1"/>
    <xf numFmtId="0" fontId="0" fillId="22" borderId="2" xfId="0" applyFill="1" applyBorder="1"/>
    <xf numFmtId="0" fontId="0" fillId="22" borderId="3" xfId="0" applyFill="1" applyBorder="1"/>
    <xf numFmtId="0" fontId="0" fillId="22" borderId="9" xfId="0" applyFill="1" applyBorder="1"/>
    <xf numFmtId="0" fontId="0" fillId="22" borderId="0" xfId="0" applyFill="1" applyBorder="1"/>
    <xf numFmtId="0" fontId="0" fillId="22" borderId="6" xfId="0" applyFill="1" applyBorder="1"/>
    <xf numFmtId="0" fontId="0" fillId="22" borderId="7" xfId="0" applyFill="1" applyBorder="1"/>
    <xf numFmtId="0" fontId="0" fillId="22" borderId="8" xfId="0" applyFill="1" applyBorder="1"/>
    <xf numFmtId="0" fontId="0" fillId="0" borderId="0" xfId="0" applyAlignment="1">
      <alignment vertical="top" wrapText="1"/>
    </xf>
    <xf numFmtId="44" fontId="9" fillId="0" borderId="11" xfId="1" applyFont="1" applyFill="1" applyBorder="1" applyAlignment="1" applyProtection="1">
      <alignment horizontal="left" vertical="center"/>
      <protection locked="0"/>
    </xf>
    <xf numFmtId="0" fontId="0" fillId="22" borderId="16" xfId="0" applyFill="1" applyBorder="1" applyAlignment="1">
      <alignment horizontal="center" vertical="center" wrapText="1"/>
    </xf>
    <xf numFmtId="0" fontId="0" fillId="22" borderId="16" xfId="0" applyFill="1" applyBorder="1" applyAlignment="1">
      <alignment vertical="center"/>
    </xf>
    <xf numFmtId="0" fontId="0" fillId="22" borderId="17" xfId="0" applyFill="1" applyBorder="1"/>
    <xf numFmtId="0" fontId="0" fillId="22" borderId="7" xfId="0" applyFill="1" applyBorder="1" applyAlignment="1">
      <alignment horizontal="center" vertical="top" wrapText="1"/>
    </xf>
    <xf numFmtId="0" fontId="0" fillId="22" borderId="8" xfId="0" applyFill="1" applyBorder="1" applyAlignment="1">
      <alignment horizontal="center" vertical="top" wrapText="1"/>
    </xf>
    <xf numFmtId="0" fontId="13" fillId="21" borderId="13" xfId="0" applyFont="1" applyFill="1" applyBorder="1" applyAlignment="1">
      <alignment horizontal="left" vertical="center"/>
    </xf>
    <xf numFmtId="0" fontId="13" fillId="21" borderId="19" xfId="0" applyFont="1" applyFill="1" applyBorder="1" applyAlignment="1">
      <alignment vertical="center"/>
    </xf>
    <xf numFmtId="0" fontId="13" fillId="21" borderId="22" xfId="0" applyFont="1" applyFill="1" applyBorder="1" applyAlignment="1">
      <alignment horizontal="left" vertical="center"/>
    </xf>
    <xf numFmtId="0" fontId="14" fillId="22" borderId="11" xfId="0" applyFont="1" applyFill="1" applyBorder="1" applyProtection="1">
      <protection hidden="1"/>
    </xf>
    <xf numFmtId="0" fontId="15" fillId="0" borderId="0" xfId="0" applyFont="1" applyFill="1" applyBorder="1" applyAlignment="1" applyProtection="1">
      <protection locked="0"/>
    </xf>
    <xf numFmtId="0" fontId="0" fillId="0" borderId="0" xfId="0" applyFill="1" applyBorder="1" applyAlignment="1">
      <alignment horizontal="left" vertical="center" wrapText="1"/>
    </xf>
    <xf numFmtId="0" fontId="0" fillId="22" borderId="16" xfId="0" applyFill="1" applyBorder="1"/>
    <xf numFmtId="0" fontId="0" fillId="0" borderId="0" xfId="0" applyFill="1" applyBorder="1" applyAlignment="1">
      <alignment vertical="center" wrapText="1"/>
    </xf>
    <xf numFmtId="0" fontId="3" fillId="22" borderId="3" xfId="0" applyFont="1" applyFill="1" applyBorder="1" applyAlignment="1">
      <alignment horizontal="left"/>
    </xf>
    <xf numFmtId="0" fontId="3" fillId="22" borderId="7" xfId="0" applyFont="1" applyFill="1" applyBorder="1" applyAlignment="1">
      <alignment horizontal="left"/>
    </xf>
    <xf numFmtId="0" fontId="0" fillId="22" borderId="7" xfId="0" applyFill="1" applyBorder="1" applyAlignment="1">
      <alignment horizontal="left" vertical="center" wrapText="1"/>
    </xf>
    <xf numFmtId="0" fontId="0" fillId="22" borderId="0" xfId="0" applyFill="1" applyBorder="1" applyAlignment="1">
      <alignment horizontal="left" vertical="center" wrapText="1"/>
    </xf>
    <xf numFmtId="44" fontId="9" fillId="0" borderId="16" xfId="1" applyFont="1" applyFill="1" applyBorder="1" applyAlignment="1" applyProtection="1">
      <alignment horizontal="left" vertical="center"/>
      <protection locked="0"/>
    </xf>
    <xf numFmtId="0" fontId="0" fillId="0" borderId="16" xfId="0" applyFill="1" applyBorder="1" applyAlignment="1">
      <alignment horizontal="center" vertical="center" wrapText="1"/>
    </xf>
    <xf numFmtId="0" fontId="0" fillId="0" borderId="16" xfId="0" applyFill="1" applyBorder="1" applyAlignment="1">
      <alignment vertical="center"/>
    </xf>
    <xf numFmtId="0" fontId="0" fillId="0" borderId="16" xfId="0" applyFill="1" applyBorder="1"/>
    <xf numFmtId="0" fontId="0" fillId="0" borderId="16" xfId="0" applyFill="1" applyBorder="1" applyAlignment="1">
      <alignment vertical="top"/>
    </xf>
    <xf numFmtId="0" fontId="0" fillId="0" borderId="11"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15" fillId="0" borderId="0" xfId="0" applyFont="1" applyFill="1" applyBorder="1" applyAlignment="1" applyProtection="1">
      <protection hidden="1"/>
    </xf>
    <xf numFmtId="0" fontId="2" fillId="0" borderId="0" xfId="0" applyFont="1"/>
    <xf numFmtId="0" fontId="2" fillId="0" borderId="0" xfId="0" applyFont="1" applyBorder="1"/>
    <xf numFmtId="0" fontId="0" fillId="22" borderId="0" xfId="0" applyFill="1" applyBorder="1" applyAlignment="1">
      <alignment vertical="top" wrapText="1"/>
    </xf>
    <xf numFmtId="0" fontId="0" fillId="22" borderId="10" xfId="0" applyFill="1" applyBorder="1"/>
    <xf numFmtId="0" fontId="0" fillId="22" borderId="7" xfId="0" applyFill="1" applyBorder="1" applyAlignment="1">
      <alignment vertical="top" wrapText="1"/>
    </xf>
    <xf numFmtId="0" fontId="11" fillId="22" borderId="7" xfId="4" applyFont="1" applyFill="1" applyBorder="1" applyAlignment="1" applyProtection="1">
      <alignment horizontal="center" vertical="center" wrapText="1"/>
      <protection locked="0"/>
    </xf>
    <xf numFmtId="9" fontId="8" fillId="21" borderId="18" xfId="2" applyFont="1" applyFill="1" applyBorder="1" applyAlignment="1" applyProtection="1">
      <alignment horizontal="right" vertical="center"/>
      <protection hidden="1"/>
    </xf>
    <xf numFmtId="0" fontId="16" fillId="0" borderId="0" xfId="0" applyFont="1"/>
    <xf numFmtId="0" fontId="0" fillId="0" borderId="11" xfId="0" applyFont="1" applyFill="1" applyBorder="1" applyAlignment="1" applyProtection="1">
      <alignment horizontal="center"/>
      <protection locked="0"/>
    </xf>
    <xf numFmtId="0" fontId="18" fillId="0" borderId="0" xfId="0" applyFont="1"/>
    <xf numFmtId="0" fontId="18" fillId="0" borderId="0" xfId="0" applyFont="1" applyFill="1" applyBorder="1"/>
    <xf numFmtId="0" fontId="18" fillId="0" borderId="0" xfId="0" applyFont="1" applyFill="1" applyBorder="1" applyProtection="1">
      <protection locked="0"/>
    </xf>
    <xf numFmtId="44" fontId="18" fillId="0" borderId="0" xfId="0" applyNumberFormat="1" applyFont="1" applyFill="1" applyBorder="1" applyProtection="1">
      <protection locked="0"/>
    </xf>
    <xf numFmtId="0" fontId="17" fillId="0" borderId="0" xfId="0" applyFont="1" applyFill="1" applyBorder="1" applyAlignment="1" applyProtection="1">
      <alignment horizontal="center"/>
      <protection locked="0"/>
    </xf>
    <xf numFmtId="0" fontId="19" fillId="0" borderId="0" xfId="3" applyFont="1" applyFill="1" applyBorder="1" applyAlignment="1" applyProtection="1">
      <alignment horizontal="center" wrapText="1"/>
      <protection locked="0"/>
    </xf>
    <xf numFmtId="1" fontId="17" fillId="0" borderId="0" xfId="0" applyNumberFormat="1" applyFont="1" applyFill="1" applyBorder="1" applyAlignment="1" applyProtection="1">
      <alignment horizontal="center"/>
      <protection locked="0"/>
    </xf>
    <xf numFmtId="1" fontId="18" fillId="0" borderId="0" xfId="0" applyNumberFormat="1" applyFont="1" applyFill="1" applyBorder="1" applyProtection="1">
      <protection locked="0"/>
    </xf>
    <xf numFmtId="0" fontId="20" fillId="0" borderId="0" xfId="0" applyFont="1" applyFill="1" applyBorder="1" applyProtection="1">
      <protection locked="0"/>
    </xf>
    <xf numFmtId="0" fontId="21" fillId="0" borderId="0" xfId="0" applyFont="1" applyFill="1" applyBorder="1" applyProtection="1">
      <protection locked="0"/>
    </xf>
    <xf numFmtId="0" fontId="18" fillId="0" borderId="0" xfId="0" applyFont="1" applyFill="1" applyBorder="1" applyAlignment="1" applyProtection="1">
      <alignment wrapText="1"/>
      <protection locked="0"/>
    </xf>
    <xf numFmtId="0" fontId="22" fillId="0" borderId="0" xfId="0" applyFont="1" applyFill="1" applyBorder="1" applyAlignment="1" applyProtection="1">
      <alignment horizontal="left"/>
      <protection locked="0"/>
    </xf>
    <xf numFmtId="0" fontId="22" fillId="0" borderId="0" xfId="0" applyFont="1" applyFill="1" applyBorder="1" applyAlignment="1" applyProtection="1">
      <alignment horizontal="center"/>
      <protection locked="0"/>
    </xf>
    <xf numFmtId="0" fontId="18" fillId="0" borderId="0" xfId="0" applyFont="1" applyFill="1" applyBorder="1" applyAlignment="1" applyProtection="1">
      <alignment horizontal="center" vertical="center"/>
      <protection locked="0"/>
    </xf>
    <xf numFmtId="2" fontId="18" fillId="0" borderId="0" xfId="0" applyNumberFormat="1" applyFont="1" applyFill="1" applyBorder="1" applyAlignment="1" applyProtection="1">
      <alignment horizontal="center"/>
      <protection locked="0"/>
    </xf>
    <xf numFmtId="2" fontId="18" fillId="0" borderId="0" xfId="0" applyNumberFormat="1" applyFont="1" applyFill="1" applyBorder="1" applyProtection="1">
      <protection locked="0"/>
    </xf>
    <xf numFmtId="39" fontId="18" fillId="0" borderId="0" xfId="1" applyNumberFormat="1" applyFont="1" applyFill="1" applyBorder="1" applyProtection="1">
      <protection locked="0"/>
    </xf>
    <xf numFmtId="2" fontId="22" fillId="0" borderId="0" xfId="0" applyNumberFormat="1" applyFont="1" applyFill="1" applyBorder="1" applyAlignment="1" applyProtection="1">
      <alignment horizontal="center"/>
      <protection locked="0"/>
    </xf>
    <xf numFmtId="0" fontId="18" fillId="0" borderId="0" xfId="0" applyNumberFormat="1" applyFont="1" applyFill="1" applyBorder="1" applyAlignment="1" applyProtection="1">
      <alignment horizontal="center"/>
      <protection locked="0"/>
    </xf>
    <xf numFmtId="0" fontId="21" fillId="0" borderId="0" xfId="0" applyFont="1" applyFill="1" applyBorder="1" applyAlignment="1" applyProtection="1">
      <alignment horizontal="center"/>
      <protection locked="0"/>
    </xf>
    <xf numFmtId="2" fontId="21" fillId="0" borderId="0" xfId="0" applyNumberFormat="1" applyFont="1" applyFill="1" applyBorder="1" applyAlignment="1" applyProtection="1">
      <alignment horizontal="center"/>
      <protection locked="0"/>
    </xf>
    <xf numFmtId="2" fontId="18" fillId="0" borderId="0" xfId="0" applyNumberFormat="1" applyFont="1" applyFill="1" applyBorder="1" applyAlignment="1" applyProtection="1">
      <alignment horizontal="right"/>
      <protection locked="0"/>
    </xf>
    <xf numFmtId="2" fontId="21" fillId="0" borderId="0" xfId="0" applyNumberFormat="1" applyFont="1" applyFill="1" applyBorder="1" applyAlignment="1" applyProtection="1">
      <alignment horizontal="right"/>
      <protection locked="0"/>
    </xf>
    <xf numFmtId="2" fontId="22" fillId="0" borderId="0" xfId="0" applyNumberFormat="1" applyFont="1" applyFill="1" applyBorder="1" applyAlignment="1" applyProtection="1">
      <alignment horizontal="right"/>
      <protection locked="0"/>
    </xf>
    <xf numFmtId="0" fontId="18" fillId="0" borderId="0" xfId="0" applyFont="1" applyProtection="1">
      <protection locked="0"/>
    </xf>
    <xf numFmtId="0" fontId="18" fillId="0" borderId="0" xfId="0" applyFont="1" applyFill="1" applyBorder="1" applyAlignment="1" applyProtection="1">
      <alignment horizontal="center"/>
      <protection locked="0"/>
    </xf>
    <xf numFmtId="2" fontId="23" fillId="23" borderId="0" xfId="2" applyNumberFormat="1" applyFont="1" applyFill="1" applyBorder="1" applyAlignment="1">
      <alignment horizontal="center"/>
    </xf>
    <xf numFmtId="2" fontId="23" fillId="0" borderId="0" xfId="2" applyNumberFormat="1" applyFont="1" applyFill="1" applyBorder="1" applyAlignment="1">
      <alignment horizontal="center"/>
    </xf>
    <xf numFmtId="0" fontId="15" fillId="0" borderId="15" xfId="0" applyFont="1" applyFill="1" applyBorder="1" applyAlignment="1" applyProtection="1">
      <alignment horizontal="center"/>
      <protection locked="0"/>
    </xf>
    <xf numFmtId="0" fontId="15" fillId="0" borderId="16" xfId="0" applyFont="1" applyFill="1" applyBorder="1" applyAlignment="1" applyProtection="1">
      <alignment horizontal="center"/>
      <protection locked="0"/>
    </xf>
    <xf numFmtId="0" fontId="15" fillId="0" borderId="17" xfId="0" applyFont="1" applyFill="1" applyBorder="1" applyAlignment="1" applyProtection="1">
      <alignment horizontal="center"/>
      <protection locked="0"/>
    </xf>
    <xf numFmtId="0" fontId="15" fillId="0" borderId="15" xfId="0" quotePrefix="1" applyFont="1" applyFill="1" applyBorder="1" applyAlignment="1" applyProtection="1">
      <alignment horizontal="center"/>
      <protection locked="0"/>
    </xf>
    <xf numFmtId="0" fontId="0" fillId="22" borderId="3" xfId="0" applyFill="1" applyBorder="1" applyAlignment="1">
      <alignment horizontal="left" vertical="center" wrapText="1"/>
    </xf>
    <xf numFmtId="0" fontId="0" fillId="22" borderId="4" xfId="0" applyFill="1" applyBorder="1" applyAlignment="1">
      <alignment horizontal="left" vertical="center" wrapText="1"/>
    </xf>
    <xf numFmtId="0" fontId="0" fillId="22" borderId="0" xfId="0" applyFill="1" applyBorder="1" applyAlignment="1">
      <alignment horizontal="left" vertical="center" wrapText="1"/>
    </xf>
    <xf numFmtId="0" fontId="0" fillId="22" borderId="10" xfId="0" applyFill="1" applyBorder="1" applyAlignment="1">
      <alignment horizontal="left" vertical="center" wrapText="1"/>
    </xf>
    <xf numFmtId="0" fontId="0" fillId="22" borderId="7" xfId="0" applyFill="1" applyBorder="1" applyAlignment="1">
      <alignment horizontal="left" vertical="center" wrapText="1"/>
    </xf>
    <xf numFmtId="0" fontId="0" fillId="22" borderId="8" xfId="0" applyFill="1" applyBorder="1" applyAlignment="1">
      <alignment horizontal="left" vertical="center" wrapText="1"/>
    </xf>
    <xf numFmtId="0" fontId="3" fillId="0" borderId="0" xfId="0" applyFont="1" applyAlignment="1">
      <alignment wrapText="1"/>
    </xf>
    <xf numFmtId="0" fontId="18" fillId="0" borderId="0" xfId="0" applyFont="1" applyFill="1" applyBorder="1" applyAlignment="1" applyProtection="1">
      <alignment horizontal="center"/>
      <protection locked="0"/>
    </xf>
    <xf numFmtId="0" fontId="6" fillId="7" borderId="2" xfId="0" applyFont="1" applyFill="1" applyBorder="1" applyAlignment="1">
      <alignment horizontal="center"/>
    </xf>
    <xf numFmtId="0" fontId="6" fillId="7" borderId="3" xfId="0" applyFont="1" applyFill="1" applyBorder="1" applyAlignment="1">
      <alignment horizontal="center"/>
    </xf>
    <xf numFmtId="0" fontId="5" fillId="9" borderId="9" xfId="0" applyFont="1" applyFill="1" applyBorder="1" applyAlignment="1">
      <alignment horizontal="center" vertical="center"/>
    </xf>
    <xf numFmtId="0" fontId="5" fillId="9" borderId="0"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6" borderId="3" xfId="0" applyFill="1" applyBorder="1" applyAlignment="1">
      <alignment horizontal="center" vertical="center"/>
    </xf>
    <xf numFmtId="0" fontId="0" fillId="6" borderId="7"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22" borderId="2" xfId="0" applyFont="1" applyFill="1" applyBorder="1" applyAlignment="1">
      <alignment horizontal="left" vertical="center"/>
    </xf>
    <xf numFmtId="0" fontId="5" fillId="22" borderId="3" xfId="0" applyFont="1" applyFill="1" applyBorder="1" applyAlignment="1">
      <alignment horizontal="left" vertical="center"/>
    </xf>
    <xf numFmtId="0" fontId="5" fillId="22" borderId="6" xfId="0" applyFont="1" applyFill="1" applyBorder="1" applyAlignment="1">
      <alignment horizontal="left" vertical="center"/>
    </xf>
    <xf numFmtId="0" fontId="5" fillId="22" borderId="7" xfId="0" applyFont="1" applyFill="1" applyBorder="1" applyAlignment="1">
      <alignment horizontal="left" vertical="center"/>
    </xf>
    <xf numFmtId="0" fontId="11" fillId="8" borderId="15" xfId="4" applyFont="1" applyFill="1" applyBorder="1" applyAlignment="1" applyProtection="1">
      <alignment horizontal="center" vertical="center" wrapText="1"/>
      <protection locked="0"/>
    </xf>
    <xf numFmtId="0" fontId="11" fillId="8" borderId="17" xfId="4" applyFont="1" applyFill="1" applyBorder="1" applyAlignment="1" applyProtection="1">
      <alignment horizontal="center" vertical="center" wrapText="1"/>
      <protection locked="0"/>
    </xf>
    <xf numFmtId="0" fontId="0" fillId="22" borderId="3" xfId="0" applyFill="1" applyBorder="1" applyAlignment="1">
      <alignment horizontal="center" vertical="center" wrapText="1"/>
    </xf>
    <xf numFmtId="0" fontId="0" fillId="22" borderId="4" xfId="0" applyFill="1" applyBorder="1" applyAlignment="1">
      <alignment horizontal="center" vertical="center" wrapText="1"/>
    </xf>
    <xf numFmtId="0" fontId="5" fillId="18" borderId="1" xfId="0" applyFont="1" applyFill="1" applyBorder="1" applyAlignment="1">
      <alignment horizontal="center" vertical="center"/>
    </xf>
    <xf numFmtId="0" fontId="5" fillId="18" borderId="5" xfId="0" applyFont="1" applyFill="1" applyBorder="1" applyAlignment="1">
      <alignment horizontal="center" vertical="center"/>
    </xf>
    <xf numFmtId="0" fontId="0" fillId="0" borderId="3" xfId="0" applyBorder="1" applyAlignment="1">
      <alignment horizontal="center"/>
    </xf>
    <xf numFmtId="0" fontId="0" fillId="0" borderId="7" xfId="0" applyBorder="1" applyAlignment="1">
      <alignment horizontal="center"/>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6" fillId="8" borderId="2" xfId="0" applyFont="1" applyFill="1" applyBorder="1" applyAlignment="1">
      <alignment horizontal="center"/>
    </xf>
    <xf numFmtId="0" fontId="6" fillId="8" borderId="3" xfId="0" applyFont="1" applyFill="1" applyBorder="1" applyAlignment="1">
      <alignment horizontal="center"/>
    </xf>
    <xf numFmtId="0" fontId="5" fillId="11" borderId="9" xfId="0" applyFont="1" applyFill="1" applyBorder="1" applyAlignment="1">
      <alignment horizontal="center" vertical="center"/>
    </xf>
    <xf numFmtId="0" fontId="5" fillId="11" borderId="0" xfId="0" applyFont="1" applyFill="1" applyBorder="1" applyAlignment="1">
      <alignment horizontal="center" vertical="center"/>
    </xf>
    <xf numFmtId="0" fontId="0" fillId="22" borderId="2" xfId="0" applyFill="1" applyBorder="1" applyAlignment="1">
      <alignment wrapText="1"/>
    </xf>
    <xf numFmtId="0" fontId="0" fillId="22" borderId="3" xfId="0" applyFill="1" applyBorder="1" applyAlignment="1">
      <alignment wrapText="1"/>
    </xf>
    <xf numFmtId="0" fontId="0" fillId="22" borderId="4" xfId="0" applyFill="1" applyBorder="1" applyAlignment="1">
      <alignment wrapText="1"/>
    </xf>
    <xf numFmtId="0" fontId="0" fillId="22" borderId="6" xfId="0" applyFill="1" applyBorder="1" applyAlignment="1">
      <alignment wrapText="1"/>
    </xf>
    <xf numFmtId="0" fontId="0" fillId="22" borderId="7" xfId="0" applyFill="1" applyBorder="1" applyAlignment="1">
      <alignment wrapText="1"/>
    </xf>
    <xf numFmtId="0" fontId="0" fillId="22" borderId="8" xfId="0" applyFill="1" applyBorder="1" applyAlignment="1">
      <alignment wrapText="1"/>
    </xf>
    <xf numFmtId="0" fontId="0" fillId="22" borderId="3" xfId="0" applyFill="1" applyBorder="1" applyAlignment="1">
      <alignment horizontal="left" wrapText="1"/>
    </xf>
    <xf numFmtId="0" fontId="0" fillId="22" borderId="4" xfId="0" applyFill="1" applyBorder="1" applyAlignment="1">
      <alignment horizontal="left" wrapText="1"/>
    </xf>
    <xf numFmtId="0" fontId="0" fillId="22" borderId="7" xfId="0" applyFill="1" applyBorder="1" applyAlignment="1">
      <alignment horizontal="left" wrapText="1"/>
    </xf>
    <xf numFmtId="0" fontId="0" fillId="22" borderId="8" xfId="0" applyFill="1" applyBorder="1" applyAlignment="1">
      <alignment horizontal="left" wrapText="1"/>
    </xf>
    <xf numFmtId="0" fontId="5" fillId="20" borderId="9" xfId="0" applyFont="1" applyFill="1" applyBorder="1" applyAlignment="1">
      <alignment horizontal="center" vertical="center"/>
    </xf>
    <xf numFmtId="0" fontId="5" fillId="20" borderId="0" xfId="0" applyFont="1" applyFill="1" applyBorder="1" applyAlignment="1">
      <alignment horizontal="center" vertical="center"/>
    </xf>
    <xf numFmtId="0" fontId="5" fillId="20" borderId="6" xfId="0" applyFont="1" applyFill="1" applyBorder="1" applyAlignment="1">
      <alignment horizontal="center" vertical="center"/>
    </xf>
    <xf numFmtId="0" fontId="5" fillId="20" borderId="7" xfId="0" applyFont="1" applyFill="1" applyBorder="1" applyAlignment="1">
      <alignment horizontal="center" vertical="center"/>
    </xf>
    <xf numFmtId="0" fontId="5" fillId="18" borderId="11" xfId="0" applyFont="1" applyFill="1" applyBorder="1" applyAlignment="1">
      <alignment horizontal="center" vertical="center"/>
    </xf>
    <xf numFmtId="0" fontId="5" fillId="12" borderId="9" xfId="0" applyFont="1" applyFill="1" applyBorder="1" applyAlignment="1">
      <alignment horizontal="center" vertical="center"/>
    </xf>
    <xf numFmtId="0" fontId="5" fillId="12" borderId="0" xfId="0" applyFont="1" applyFill="1" applyBorder="1" applyAlignment="1">
      <alignment horizontal="center" vertical="center"/>
    </xf>
    <xf numFmtId="0" fontId="5" fillId="13" borderId="9" xfId="0" applyFont="1" applyFill="1" applyBorder="1" applyAlignment="1">
      <alignment horizontal="center" vertical="center"/>
    </xf>
    <xf numFmtId="0" fontId="5" fillId="13" borderId="0" xfId="0" applyFont="1" applyFill="1" applyBorder="1" applyAlignment="1">
      <alignment horizontal="center" vertical="center"/>
    </xf>
    <xf numFmtId="0" fontId="6" fillId="16" borderId="2" xfId="0" applyFont="1" applyFill="1" applyBorder="1" applyAlignment="1">
      <alignment horizontal="center"/>
    </xf>
    <xf numFmtId="0" fontId="6" fillId="16" borderId="3" xfId="0" applyFont="1" applyFill="1" applyBorder="1" applyAlignment="1">
      <alignment horizontal="center"/>
    </xf>
    <xf numFmtId="0" fontId="5" fillId="17" borderId="9" xfId="0" applyFont="1" applyFill="1" applyBorder="1" applyAlignment="1">
      <alignment horizontal="center" vertical="center"/>
    </xf>
    <xf numFmtId="0" fontId="5" fillId="17" borderId="0" xfId="0" applyFont="1" applyFill="1" applyBorder="1" applyAlignment="1">
      <alignment horizontal="center" vertical="center"/>
    </xf>
    <xf numFmtId="0" fontId="5" fillId="19" borderId="0" xfId="0" applyFont="1" applyFill="1" applyBorder="1" applyAlignment="1">
      <alignment horizontal="center" vertical="center"/>
    </xf>
    <xf numFmtId="0" fontId="5" fillId="14" borderId="9" xfId="0" applyFont="1" applyFill="1" applyBorder="1" applyAlignment="1">
      <alignment horizontal="center" vertical="center"/>
    </xf>
    <xf numFmtId="0" fontId="5" fillId="14" borderId="0" xfId="0" applyFont="1" applyFill="1" applyBorder="1" applyAlignment="1">
      <alignment horizontal="center" vertical="center"/>
    </xf>
    <xf numFmtId="0" fontId="5" fillId="14" borderId="6" xfId="0" applyFont="1" applyFill="1" applyBorder="1" applyAlignment="1">
      <alignment horizontal="center" vertical="center"/>
    </xf>
    <xf numFmtId="0" fontId="5" fillId="14" borderId="7" xfId="0" applyFont="1" applyFill="1" applyBorder="1" applyAlignment="1">
      <alignment horizontal="center" vertical="center"/>
    </xf>
    <xf numFmtId="0" fontId="5" fillId="15" borderId="9" xfId="0" applyFont="1" applyFill="1" applyBorder="1" applyAlignment="1">
      <alignment horizontal="center" vertical="center"/>
    </xf>
    <xf numFmtId="0" fontId="5" fillId="15" borderId="0" xfId="0" applyFont="1" applyFill="1" applyBorder="1" applyAlignment="1">
      <alignment horizontal="center" vertical="center"/>
    </xf>
    <xf numFmtId="0" fontId="5" fillId="15" borderId="6" xfId="0" applyFont="1" applyFill="1" applyBorder="1" applyAlignment="1">
      <alignment horizontal="center" vertical="center"/>
    </xf>
    <xf numFmtId="0" fontId="5" fillId="15" borderId="7" xfId="0" applyFont="1" applyFill="1" applyBorder="1" applyAlignment="1">
      <alignment horizontal="center" vertical="center"/>
    </xf>
    <xf numFmtId="0" fontId="12" fillId="8" borderId="15" xfId="4" applyFont="1" applyFill="1" applyBorder="1" applyAlignment="1" applyProtection="1">
      <alignment horizontal="center" vertical="center"/>
      <protection locked="0"/>
    </xf>
    <xf numFmtId="0" fontId="12" fillId="8" borderId="16" xfId="4" applyFont="1" applyFill="1" applyBorder="1" applyAlignment="1" applyProtection="1">
      <alignment horizontal="center" vertical="center"/>
      <protection locked="0"/>
    </xf>
    <xf numFmtId="0" fontId="12" fillId="8" borderId="17" xfId="4" applyFont="1" applyFill="1" applyBorder="1" applyAlignment="1" applyProtection="1">
      <alignment horizontal="center" vertical="center"/>
      <protection locked="0"/>
    </xf>
    <xf numFmtId="0" fontId="2" fillId="0" borderId="0" xfId="0" applyFont="1" applyFill="1" applyBorder="1"/>
    <xf numFmtId="0" fontId="2" fillId="0" borderId="0" xfId="0" applyFont="1" applyProtection="1">
      <protection locked="0"/>
    </xf>
    <xf numFmtId="0" fontId="2" fillId="0" borderId="0" xfId="0" applyFont="1" applyFill="1" applyBorder="1" applyProtection="1">
      <protection locked="0"/>
    </xf>
    <xf numFmtId="0" fontId="18" fillId="0" borderId="0" xfId="0" applyFont="1" applyBorder="1" applyProtection="1">
      <protection locked="0"/>
    </xf>
  </cellXfs>
  <cellStyles count="5">
    <cellStyle name="Currency" xfId="1" builtinId="4"/>
    <cellStyle name="Hyperlink" xfId="4" builtinId="8"/>
    <cellStyle name="Normal" xfId="0" builtinId="0"/>
    <cellStyle name="Normal_Sheet1" xfId="3"/>
    <cellStyle name="Percent" xfId="2" builtinId="5"/>
  </cellStyles>
  <dxfs count="2">
    <dxf>
      <font>
        <b/>
        <i val="0"/>
        <color rgb="FF9C0006"/>
      </font>
      <fill>
        <patternFill patternType="none">
          <bgColor rgb="FFFFFFFF"/>
        </patternFill>
      </fill>
    </dxf>
    <dxf>
      <font>
        <b/>
        <i val="0"/>
        <color rgb="FF9C0006"/>
      </font>
      <fill>
        <patternFill patternType="none">
          <bgColor indexed="65"/>
        </patternFill>
      </fill>
    </dxf>
  </dxfs>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25" lockText="1" noThreeD="1"/>
</file>

<file path=xl/ctrlProps/ctrlProp10.xml><?xml version="1.0" encoding="utf-8"?>
<formControlPr xmlns="http://schemas.microsoft.com/office/spreadsheetml/2009/9/main" objectType="CheckBox" fmlaLink="$N$32" lockText="1" noThreeD="1"/>
</file>

<file path=xl/ctrlProps/ctrlProp11.xml><?xml version="1.0" encoding="utf-8"?>
<formControlPr xmlns="http://schemas.microsoft.com/office/spreadsheetml/2009/9/main" objectType="CheckBox" fmlaLink="$N$27" lockText="1" noThreeD="1"/>
</file>

<file path=xl/ctrlProps/ctrlProp12.xml><?xml version="1.0" encoding="utf-8"?>
<formControlPr xmlns="http://schemas.microsoft.com/office/spreadsheetml/2009/9/main" objectType="CheckBox" fmlaLink="$N$29" lockText="1" noThreeD="1"/>
</file>

<file path=xl/ctrlProps/ctrlProp13.xml><?xml version="1.0" encoding="utf-8"?>
<formControlPr xmlns="http://schemas.microsoft.com/office/spreadsheetml/2009/9/main" objectType="CheckBox" fmlaLink="$N$30" lockText="1" noThreeD="1"/>
</file>

<file path=xl/ctrlProps/ctrlProp14.xml><?xml version="1.0" encoding="utf-8"?>
<formControlPr xmlns="http://schemas.microsoft.com/office/spreadsheetml/2009/9/main" objectType="CheckBox" fmlaLink="$N$3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O$27" lockText="1" noThreeD="1"/>
</file>

<file path=xl/ctrlProps/ctrlProp17.xml><?xml version="1.0" encoding="utf-8"?>
<formControlPr xmlns="http://schemas.microsoft.com/office/spreadsheetml/2009/9/main" objectType="CheckBox" fmlaLink="$O$28" lockText="1" noThreeD="1"/>
</file>

<file path=xl/ctrlProps/ctrlProp18.xml><?xml version="1.0" encoding="utf-8"?>
<formControlPr xmlns="http://schemas.microsoft.com/office/spreadsheetml/2009/9/main" objectType="CheckBox" fmlaLink="$O$29" lockText="1" noThreeD="1"/>
</file>

<file path=xl/ctrlProps/ctrlProp19.xml><?xml version="1.0" encoding="utf-8"?>
<formControlPr xmlns="http://schemas.microsoft.com/office/spreadsheetml/2009/9/main" objectType="CheckBox" fmlaLink="$O$30" lockText="1" noThreeD="1"/>
</file>

<file path=xl/ctrlProps/ctrlProp2.xml><?xml version="1.0" encoding="utf-8"?>
<formControlPr xmlns="http://schemas.microsoft.com/office/spreadsheetml/2009/9/main" objectType="CheckBox" fmlaLink="$O$25" lockText="1" noThreeD="1"/>
</file>

<file path=xl/ctrlProps/ctrlProp20.xml><?xml version="1.0" encoding="utf-8"?>
<formControlPr xmlns="http://schemas.microsoft.com/office/spreadsheetml/2009/9/main" objectType="CheckBox" fmlaLink="$O$31" lockText="1" noThreeD="1"/>
</file>

<file path=xl/ctrlProps/ctrlProp21.xml><?xml version="1.0" encoding="utf-8"?>
<formControlPr xmlns="http://schemas.microsoft.com/office/spreadsheetml/2009/9/main" objectType="CheckBox" fmlaLink="$O$32"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P$27" lockText="1" noThreeD="1"/>
</file>

<file path=xl/ctrlProps/ctrlProp24.xml><?xml version="1.0" encoding="utf-8"?>
<formControlPr xmlns="http://schemas.microsoft.com/office/spreadsheetml/2009/9/main" objectType="CheckBox" fmlaLink="$P$28" lockText="1" noThreeD="1"/>
</file>

<file path=xl/ctrlProps/ctrlProp25.xml><?xml version="1.0" encoding="utf-8"?>
<formControlPr xmlns="http://schemas.microsoft.com/office/spreadsheetml/2009/9/main" objectType="CheckBox" fmlaLink="$P$29" lockText="1" noThreeD="1"/>
</file>

<file path=xl/ctrlProps/ctrlProp26.xml><?xml version="1.0" encoding="utf-8"?>
<formControlPr xmlns="http://schemas.microsoft.com/office/spreadsheetml/2009/9/main" objectType="CheckBox" fmlaLink="$P$30" lockText="1" noThreeD="1"/>
</file>

<file path=xl/ctrlProps/ctrlProp27.xml><?xml version="1.0" encoding="utf-8"?>
<formControlPr xmlns="http://schemas.microsoft.com/office/spreadsheetml/2009/9/main" objectType="CheckBox" fmlaLink="$P$31" lockText="1" noThreeD="1"/>
</file>

<file path=xl/ctrlProps/ctrlProp28.xml><?xml version="1.0" encoding="utf-8"?>
<formControlPr xmlns="http://schemas.microsoft.com/office/spreadsheetml/2009/9/main" objectType="CheckBox" fmlaLink="$P$32"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P$25" lockText="1" noThreeD="1"/>
</file>

<file path=xl/ctrlProps/ctrlProp30.xml><?xml version="1.0" encoding="utf-8"?>
<formControlPr xmlns="http://schemas.microsoft.com/office/spreadsheetml/2009/9/main" objectType="CheckBox" fmlaLink="$Q$27" lockText="1" noThreeD="1"/>
</file>

<file path=xl/ctrlProps/ctrlProp31.xml><?xml version="1.0" encoding="utf-8"?>
<formControlPr xmlns="http://schemas.microsoft.com/office/spreadsheetml/2009/9/main" objectType="CheckBox" fmlaLink="$Q$28" lockText="1" noThreeD="1"/>
</file>

<file path=xl/ctrlProps/ctrlProp32.xml><?xml version="1.0" encoding="utf-8"?>
<formControlPr xmlns="http://schemas.microsoft.com/office/spreadsheetml/2009/9/main" objectType="CheckBox" fmlaLink="$Q$29" lockText="1" noThreeD="1"/>
</file>

<file path=xl/ctrlProps/ctrlProp33.xml><?xml version="1.0" encoding="utf-8"?>
<formControlPr xmlns="http://schemas.microsoft.com/office/spreadsheetml/2009/9/main" objectType="CheckBox" fmlaLink="$Q$30" lockText="1" noThreeD="1"/>
</file>

<file path=xl/ctrlProps/ctrlProp34.xml><?xml version="1.0" encoding="utf-8"?>
<formControlPr xmlns="http://schemas.microsoft.com/office/spreadsheetml/2009/9/main" objectType="CheckBox" fmlaLink="$Q$31" lockText="1" noThreeD="1"/>
</file>

<file path=xl/ctrlProps/ctrlProp35.xml><?xml version="1.0" encoding="utf-8"?>
<formControlPr xmlns="http://schemas.microsoft.com/office/spreadsheetml/2009/9/main" objectType="CheckBox" fmlaLink="$Q$32" lockText="1" noThreeD="1"/>
</file>

<file path=xl/ctrlProps/ctrlProp36.xml><?xml version="1.0" encoding="utf-8"?>
<formControlPr xmlns="http://schemas.microsoft.com/office/spreadsheetml/2009/9/main" objectType="CheckBox" fmlaLink="$N$31"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R$25" lockText="1" noThreeD="1"/>
</file>

<file path=xl/ctrlProps/ctrlProp39.xml><?xml version="1.0" encoding="utf-8"?>
<formControlPr xmlns="http://schemas.microsoft.com/office/spreadsheetml/2009/9/main" objectType="CheckBox" fmlaLink="$S$27" lockText="1" noThreeD="1"/>
</file>

<file path=xl/ctrlProps/ctrlProp4.xml><?xml version="1.0" encoding="utf-8"?>
<formControlPr xmlns="http://schemas.microsoft.com/office/spreadsheetml/2009/9/main" objectType="CheckBox" fmlaLink="$Q$25" lockText="1" noThreeD="1"/>
</file>

<file path=xl/ctrlProps/ctrlProp40.xml><?xml version="1.0" encoding="utf-8"?>
<formControlPr xmlns="http://schemas.microsoft.com/office/spreadsheetml/2009/9/main" objectType="CheckBox" fmlaLink="$R$27" lockText="1" noThreeD="1"/>
</file>

<file path=xl/ctrlProps/ctrlProp41.xml><?xml version="1.0" encoding="utf-8"?>
<formControlPr xmlns="http://schemas.microsoft.com/office/spreadsheetml/2009/9/main" objectType="CheckBox" fmlaLink="$T$27" lockText="1" noThreeD="1"/>
</file>

<file path=xl/ctrlProps/ctrlProp42.xml><?xml version="1.0" encoding="utf-8"?>
<formControlPr xmlns="http://schemas.microsoft.com/office/spreadsheetml/2009/9/main" objectType="Drop" dropStyle="combo" dx="16" fmlaLink="$U$49" fmlaRange="$U$37:$U$48" noThreeD="1" sel="7" val="4"/>
</file>

<file path=xl/ctrlProps/ctrlProp43.xml><?xml version="1.0" encoding="utf-8"?>
<formControlPr xmlns="http://schemas.microsoft.com/office/spreadsheetml/2009/9/main" objectType="Drop" dropStyle="combo" dx="16" fmlaLink="$V$48" fmlaRange="$V$37:$V$47" noThreeD="1" sel="4" val="3"/>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checked="Checked" firstButton="1" fmlaLink="$X$2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CheckBox" fmlaLink="$AD$25"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E$25" lockText="1" noThreeD="1"/>
</file>

<file path=xl/ctrlProps/ctrlProp51.xml><?xml version="1.0" encoding="utf-8"?>
<formControlPr xmlns="http://schemas.microsoft.com/office/spreadsheetml/2009/9/main" objectType="CheckBox" fmlaLink="$AF$25" lockText="1" noThreeD="1"/>
</file>

<file path=xl/ctrlProps/ctrlProp52.xml><?xml version="1.0" encoding="utf-8"?>
<formControlPr xmlns="http://schemas.microsoft.com/office/spreadsheetml/2009/9/main" objectType="CheckBox" fmlaLink="$AG$25" lockText="1" noThreeD="1"/>
</file>

<file path=xl/ctrlProps/ctrlProp53.xml><?xml version="1.0" encoding="utf-8"?>
<formControlPr xmlns="http://schemas.microsoft.com/office/spreadsheetml/2009/9/main" objectType="CheckBox" fmlaLink="$AH$25" lockText="1" noThreeD="1"/>
</file>

<file path=xl/ctrlProps/ctrlProp54.xml><?xml version="1.0" encoding="utf-8"?>
<formControlPr xmlns="http://schemas.microsoft.com/office/spreadsheetml/2009/9/main" objectType="CheckBox" fmlaLink="$AI$25" lockText="1" noThreeD="1"/>
</file>

<file path=xl/ctrlProps/ctrlProp55.xml><?xml version="1.0" encoding="utf-8"?>
<formControlPr xmlns="http://schemas.microsoft.com/office/spreadsheetml/2009/9/main" objectType="CheckBox" fmlaLink="$AJ$25" lockText="1" noThreeD="1"/>
</file>

<file path=xl/ctrlProps/ctrlProp56.xml><?xml version="1.0" encoding="utf-8"?>
<formControlPr xmlns="http://schemas.microsoft.com/office/spreadsheetml/2009/9/main" objectType="CheckBox" fmlaLink="$AK$25" lockText="1" noThreeD="1"/>
</file>

<file path=xl/ctrlProps/ctrlProp57.xml><?xml version="1.0" encoding="utf-8"?>
<formControlPr xmlns="http://schemas.microsoft.com/office/spreadsheetml/2009/9/main" objectType="CheckBox" fmlaLink="$AL$25" lockText="1" noThreeD="1"/>
</file>

<file path=xl/ctrlProps/ctrlProp58.xml><?xml version="1.0" encoding="utf-8"?>
<formControlPr xmlns="http://schemas.microsoft.com/office/spreadsheetml/2009/9/main" objectType="CheckBox" fmlaLink="$AM$25" lockText="1" noThreeD="1"/>
</file>

<file path=xl/ctrlProps/ctrlProp59.xml><?xml version="1.0" encoding="utf-8"?>
<formControlPr xmlns="http://schemas.microsoft.com/office/spreadsheetml/2009/9/main" objectType="CheckBox" fmlaLink="$AN$25" lockText="1" noThreeD="1"/>
</file>

<file path=xl/ctrlProps/ctrlProp6.xml><?xml version="1.0" encoding="utf-8"?>
<formControlPr xmlns="http://schemas.microsoft.com/office/spreadsheetml/2009/9/main" objectType="CheckBox" fmlaLink="$N$27" lockText="1" noThreeD="1"/>
</file>

<file path=xl/ctrlProps/ctrlProp60.xml><?xml version="1.0" encoding="utf-8"?>
<formControlPr xmlns="http://schemas.microsoft.com/office/spreadsheetml/2009/9/main" objectType="CheckBox" fmlaLink="$AO$25"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V$26"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N$28" lockText="1" noThreeD="1"/>
</file>

<file path=xl/ctrlProps/ctrlProp8.xml><?xml version="1.0" encoding="utf-8"?>
<formControlPr xmlns="http://schemas.microsoft.com/office/spreadsheetml/2009/9/main" objectType="CheckBox" fmlaLink="$N$29" lockText="1" noThreeD="1"/>
</file>

<file path=xl/ctrlProps/ctrlProp9.xml><?xml version="1.0" encoding="utf-8"?>
<formControlPr xmlns="http://schemas.microsoft.com/office/spreadsheetml/2009/9/main" objectType="CheckBox" fmlaLink="$N$3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571500</xdr:colOff>
      <xdr:row>2</xdr:row>
      <xdr:rowOff>120743</xdr:rowOff>
    </xdr:to>
    <xdr:pic>
      <xdr:nvPicPr>
        <xdr:cNvPr id="2" name="Picture 27" descr="Hunter logo.jpg"/>
        <xdr:cNvPicPr>
          <a:picLocks noChangeAspect="1"/>
        </xdr:cNvPicPr>
      </xdr:nvPicPr>
      <xdr:blipFill>
        <a:blip xmlns:r="http://schemas.openxmlformats.org/officeDocument/2006/relationships" r:embed="rId1" cstate="print"/>
        <a:srcRect/>
        <a:stretch>
          <a:fillRect/>
        </a:stretch>
      </xdr:blipFill>
      <xdr:spPr bwMode="auto">
        <a:xfrm>
          <a:off x="609600" y="0"/>
          <a:ext cx="1790700" cy="501743"/>
        </a:xfrm>
        <a:prstGeom prst="rect">
          <a:avLst/>
        </a:prstGeom>
        <a:noFill/>
        <a:ln w="9525">
          <a:noFill/>
          <a:miter lim="800000"/>
          <a:headEnd/>
          <a:tailEnd/>
        </a:ln>
      </xdr:spPr>
    </xdr:pic>
    <xdr:clientData/>
  </xdr:twoCellAnchor>
  <xdr:twoCellAnchor editAs="oneCell">
    <xdr:from>
      <xdr:col>6</xdr:col>
      <xdr:colOff>38100</xdr:colOff>
      <xdr:row>0</xdr:row>
      <xdr:rowOff>95536</xdr:rowOff>
    </xdr:from>
    <xdr:to>
      <xdr:col>9</xdr:col>
      <xdr:colOff>0</xdr:colOff>
      <xdr:row>4</xdr:row>
      <xdr:rowOff>0</xdr:rowOff>
    </xdr:to>
    <xdr:pic>
      <xdr:nvPicPr>
        <xdr:cNvPr id="3" name="Picture 2" descr="MPR_Logo.jpg"/>
        <xdr:cNvPicPr>
          <a:picLocks noChangeAspect="1"/>
        </xdr:cNvPicPr>
      </xdr:nvPicPr>
      <xdr:blipFill>
        <a:blip xmlns:r="http://schemas.openxmlformats.org/officeDocument/2006/relationships" r:embed="rId2" cstate="print"/>
        <a:stretch>
          <a:fillRect/>
        </a:stretch>
      </xdr:blipFill>
      <xdr:spPr>
        <a:xfrm>
          <a:off x="3343275" y="95536"/>
          <a:ext cx="1790700" cy="666464"/>
        </a:xfrm>
        <a:prstGeom prst="rect">
          <a:avLst/>
        </a:prstGeom>
      </xdr:spPr>
    </xdr:pic>
    <xdr:clientData/>
  </xdr:twoCellAnchor>
  <xdr:oneCellAnchor>
    <xdr:from>
      <xdr:col>1</xdr:col>
      <xdr:colOff>0</xdr:colOff>
      <xdr:row>5</xdr:row>
      <xdr:rowOff>0</xdr:rowOff>
    </xdr:from>
    <xdr:ext cx="4876800" cy="6477000"/>
    <xdr:sp macro="" textlink="">
      <xdr:nvSpPr>
        <xdr:cNvPr id="4" name="TextBox 3"/>
        <xdr:cNvSpPr txBox="1"/>
      </xdr:nvSpPr>
      <xdr:spPr>
        <a:xfrm>
          <a:off x="257175" y="952500"/>
          <a:ext cx="4876800" cy="6477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chemeClr val="tx1"/>
              </a:solidFill>
              <a:latin typeface="+mn-lt"/>
              <a:ea typeface="+mn-ea"/>
              <a:cs typeface="+mn-cs"/>
            </a:rPr>
            <a:t>MP Rotator Savings Calculator</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a:solidFill>
                <a:schemeClr val="tx1"/>
              </a:solidFill>
              <a:latin typeface="+mn-lt"/>
              <a:ea typeface="+mn-ea"/>
              <a:cs typeface="+mn-cs"/>
            </a:rPr>
            <a:t>Introduction: The MP Rotator is an excellent choice instead of, or in place of, traditional spray heads. This calculator uses information you provide about your project, and some assumptions concerning irrigation practices to estimate savings that can be seen when using MP Rotators.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Calculator Use</a:t>
          </a:r>
          <a:r>
            <a:rPr lang="en-US" sz="1100">
              <a:solidFill>
                <a:schemeClr val="tx1"/>
              </a:solidFill>
              <a:latin typeface="+mn-lt"/>
              <a:ea typeface="+mn-ea"/>
              <a:cs typeface="+mn-cs"/>
            </a:rPr>
            <a:t>: You may enter a project name and preparer name at the top of the sheet, for identification purposes.</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1</a:t>
          </a:r>
          <a:r>
            <a:rPr lang="en-US" sz="1100">
              <a:solidFill>
                <a:schemeClr val="tx1"/>
              </a:solidFill>
              <a:latin typeface="+mn-lt"/>
              <a:ea typeface="+mn-ea"/>
              <a:cs typeface="+mn-cs"/>
            </a:rPr>
            <a:t>: Choose your region based on the table found in the Solar Sync Manual. A copy of the page from the manual is available in this workbook, and can be accessed by selecting the tab at the bottom of the workbook, or by following the link on the worksheet.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2</a:t>
          </a:r>
          <a:r>
            <a:rPr lang="en-US" sz="1100">
              <a:solidFill>
                <a:schemeClr val="tx1"/>
              </a:solidFill>
              <a:latin typeface="+mn-lt"/>
              <a:ea typeface="+mn-ea"/>
              <a:cs typeface="+mn-cs"/>
            </a:rPr>
            <a:t>: Check the boxes for each of the months that an irrigation controller would typically be used at the project location.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3</a:t>
          </a:r>
          <a:r>
            <a:rPr lang="en-US" sz="1100">
              <a:solidFill>
                <a:schemeClr val="tx1"/>
              </a:solidFill>
              <a:latin typeface="+mn-lt"/>
              <a:ea typeface="+mn-ea"/>
              <a:cs typeface="+mn-cs"/>
            </a:rPr>
            <a:t>: Enter the approximate square area of turfgrass on the project that is currently watered by spray heads, or that could be watered by MP Rotators.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4</a:t>
          </a:r>
          <a:r>
            <a:rPr lang="en-US" sz="1100">
              <a:solidFill>
                <a:schemeClr val="tx1"/>
              </a:solidFill>
              <a:latin typeface="+mn-lt"/>
              <a:ea typeface="+mn-ea"/>
              <a:cs typeface="+mn-cs"/>
            </a:rPr>
            <a:t>: Choose the operating pressure for the project’s spray heads, and for the MP Rotators. If it is an existing system, you may use the actual value for the sprays and either the same pressure for the MP Rotators or a new pressure if any regulation will be used.</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5</a:t>
          </a:r>
          <a:r>
            <a:rPr lang="en-US" sz="1100">
              <a:solidFill>
                <a:schemeClr val="tx1"/>
              </a:solidFill>
              <a:latin typeface="+mn-lt"/>
              <a:ea typeface="+mn-ea"/>
              <a:cs typeface="+mn-cs"/>
            </a:rPr>
            <a:t>: Check the boxes for each of the spray nozzles that are on an existing project, or that could be used to cover the landscape area in a new project. Be sure to check the box for the nozzle series used as well. Enter the quantity of each nozzle in the white cells next to each nozzle names. The calculator uses this information to estimate the potential water savings, and to display the numbers of each MP Rotator model that would be needed to water the area being analyzed.</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Steps 6 &amp; 7</a:t>
          </a:r>
          <a:r>
            <a:rPr lang="en-US" sz="1100">
              <a:solidFill>
                <a:schemeClr val="tx1"/>
              </a:solidFill>
              <a:latin typeface="+mn-lt"/>
              <a:ea typeface="+mn-ea"/>
              <a:cs typeface="+mn-cs"/>
            </a:rPr>
            <a:t>: Consult the customer’s water bill to find out their water billing units, and the rate per each unit.</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3</xdr:col>
      <xdr:colOff>1</xdr:colOff>
      <xdr:row>2</xdr:row>
      <xdr:rowOff>120743</xdr:rowOff>
    </xdr:to>
    <xdr:pic>
      <xdr:nvPicPr>
        <xdr:cNvPr id="2" name="Picture 27" descr="Hunter logo.jpg"/>
        <xdr:cNvPicPr>
          <a:picLocks noChangeAspect="1"/>
        </xdr:cNvPicPr>
      </xdr:nvPicPr>
      <xdr:blipFill>
        <a:blip xmlns:r="http://schemas.openxmlformats.org/officeDocument/2006/relationships" r:embed="rId1" cstate="print"/>
        <a:srcRect/>
        <a:stretch>
          <a:fillRect/>
        </a:stretch>
      </xdr:blipFill>
      <xdr:spPr bwMode="auto">
        <a:xfrm>
          <a:off x="257176" y="0"/>
          <a:ext cx="1790700" cy="501743"/>
        </a:xfrm>
        <a:prstGeom prst="rect">
          <a:avLst/>
        </a:prstGeom>
        <a:noFill/>
        <a:ln w="9525">
          <a:noFill/>
          <a:miter lim="800000"/>
          <a:headEnd/>
          <a:tailEnd/>
        </a:ln>
      </xdr:spPr>
    </xdr:pic>
    <xdr:clientData/>
  </xdr:twoCellAnchor>
  <xdr:twoCellAnchor editAs="oneCell">
    <xdr:from>
      <xdr:col>7</xdr:col>
      <xdr:colOff>0</xdr:colOff>
      <xdr:row>0</xdr:row>
      <xdr:rowOff>0</xdr:rowOff>
    </xdr:from>
    <xdr:to>
      <xdr:col>9</xdr:col>
      <xdr:colOff>0</xdr:colOff>
      <xdr:row>3</xdr:row>
      <xdr:rowOff>85439</xdr:rowOff>
    </xdr:to>
    <xdr:pic>
      <xdr:nvPicPr>
        <xdr:cNvPr id="3" name="Picture 2" descr="MPR_Logo.jpg"/>
        <xdr:cNvPicPr>
          <a:picLocks noChangeAspect="1"/>
        </xdr:cNvPicPr>
      </xdr:nvPicPr>
      <xdr:blipFill>
        <a:blip xmlns:r="http://schemas.openxmlformats.org/officeDocument/2006/relationships" r:embed="rId2" cstate="print"/>
        <a:stretch>
          <a:fillRect/>
        </a:stretch>
      </xdr:blipFill>
      <xdr:spPr>
        <a:xfrm>
          <a:off x="5629275" y="190500"/>
          <a:ext cx="1790700" cy="6664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1114425</xdr:colOff>
          <xdr:row>25</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1114425</xdr:colOff>
          <xdr:row>25</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12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1114425</xdr:colOff>
          <xdr:row>25</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15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38100</xdr:colOff>
          <xdr:row>25</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17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3</xdr:col>
          <xdr:colOff>0</xdr:colOff>
          <xdr:row>32</xdr:row>
          <xdr:rowOff>0</xdr:rowOff>
        </xdr:to>
        <xdr:sp macro="" textlink="">
          <xdr:nvSpPr>
            <xdr:cNvPr id="1029" name="Group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2</xdr:col>
          <xdr:colOff>0</xdr:colOff>
          <xdr:row>27</xdr:row>
          <xdr:rowOff>19050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190500</xdr:rowOff>
        </xdr:from>
        <xdr:to>
          <xdr:col>2</xdr:col>
          <xdr:colOff>0</xdr:colOff>
          <xdr:row>28</xdr:row>
          <xdr:rowOff>19050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2</xdr:col>
          <xdr:colOff>0</xdr:colOff>
          <xdr:row>29</xdr:row>
          <xdr:rowOff>19050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2</xdr:col>
          <xdr:colOff>0</xdr:colOff>
          <xdr:row>30</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2</xdr:col>
          <xdr:colOff>0</xdr:colOff>
          <xdr:row>32</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2</xdr:col>
          <xdr:colOff>0</xdr:colOff>
          <xdr:row>27</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2</xdr:col>
          <xdr:colOff>0</xdr:colOff>
          <xdr:row>29</xdr:row>
          <xdr:rowOff>19050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2</xdr:col>
          <xdr:colOff>0</xdr:colOff>
          <xdr:row>30</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2</xdr:col>
          <xdr:colOff>0</xdr:colOff>
          <xdr:row>32</xdr:row>
          <xdr:rowOff>19050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0</xdr:colOff>
          <xdr:row>32</xdr:row>
          <xdr:rowOff>0</xdr:rowOff>
        </xdr:to>
        <xdr:sp macro="" textlink="">
          <xdr:nvSpPr>
            <xdr:cNvPr id="1040" name="Group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0</xdr:rowOff>
        </xdr:from>
        <xdr:to>
          <xdr:col>4</xdr:col>
          <xdr:colOff>38100</xdr:colOff>
          <xdr:row>27</xdr:row>
          <xdr:rowOff>19050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0</xdr:rowOff>
        </xdr:from>
        <xdr:to>
          <xdr:col>4</xdr:col>
          <xdr:colOff>38100</xdr:colOff>
          <xdr:row>28</xdr:row>
          <xdr:rowOff>28575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28</xdr:row>
          <xdr:rowOff>0</xdr:rowOff>
        </xdr:from>
        <xdr:to>
          <xdr:col>4</xdr:col>
          <xdr:colOff>38100</xdr:colOff>
          <xdr:row>29</xdr:row>
          <xdr:rowOff>19050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0</xdr:rowOff>
        </xdr:from>
        <xdr:to>
          <xdr:col>4</xdr:col>
          <xdr:colOff>123825</xdr:colOff>
          <xdr:row>30</xdr:row>
          <xdr:rowOff>28575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30</xdr:row>
          <xdr:rowOff>0</xdr:rowOff>
        </xdr:from>
        <xdr:to>
          <xdr:col>4</xdr:col>
          <xdr:colOff>123825</xdr:colOff>
          <xdr:row>31</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31</xdr:row>
          <xdr:rowOff>0</xdr:rowOff>
        </xdr:from>
        <xdr:to>
          <xdr:col>4</xdr:col>
          <xdr:colOff>38100</xdr:colOff>
          <xdr:row>32</xdr:row>
          <xdr:rowOff>19050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0</xdr:colOff>
          <xdr:row>32</xdr:row>
          <xdr:rowOff>0</xdr:rowOff>
        </xdr:to>
        <xdr:sp macro="" textlink="">
          <xdr:nvSpPr>
            <xdr:cNvPr id="1047" name="Group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0</xdr:rowOff>
        </xdr:from>
        <xdr:to>
          <xdr:col>6</xdr:col>
          <xdr:colOff>38100</xdr:colOff>
          <xdr:row>27</xdr:row>
          <xdr:rowOff>19050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190500</xdr:rowOff>
        </xdr:from>
        <xdr:to>
          <xdr:col>6</xdr:col>
          <xdr:colOff>38100</xdr:colOff>
          <xdr:row>28</xdr:row>
          <xdr:rowOff>19050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28</xdr:row>
          <xdr:rowOff>0</xdr:rowOff>
        </xdr:from>
        <xdr:to>
          <xdr:col>6</xdr:col>
          <xdr:colOff>38100</xdr:colOff>
          <xdr:row>29</xdr:row>
          <xdr:rowOff>19050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29</xdr:row>
          <xdr:rowOff>0</xdr:rowOff>
        </xdr:from>
        <xdr:to>
          <xdr:col>6</xdr:col>
          <xdr:colOff>123825</xdr:colOff>
          <xdr:row>30</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30</xdr:row>
          <xdr:rowOff>0</xdr:rowOff>
        </xdr:from>
        <xdr:to>
          <xdr:col>6</xdr:col>
          <xdr:colOff>123825</xdr:colOff>
          <xdr:row>31</xdr:row>
          <xdr:rowOff>28575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31</xdr:row>
          <xdr:rowOff>0</xdr:rowOff>
        </xdr:from>
        <xdr:to>
          <xdr:col>6</xdr:col>
          <xdr:colOff>38100</xdr:colOff>
          <xdr:row>32</xdr:row>
          <xdr:rowOff>19050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9</xdr:col>
          <xdr:colOff>0</xdr:colOff>
          <xdr:row>32</xdr:row>
          <xdr:rowOff>0</xdr:rowOff>
        </xdr:to>
        <xdr:sp macro="" textlink="">
          <xdr:nvSpPr>
            <xdr:cNvPr id="1054" name="Group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26</xdr:row>
          <xdr:rowOff>0</xdr:rowOff>
        </xdr:from>
        <xdr:to>
          <xdr:col>8</xdr:col>
          <xdr:colOff>38100</xdr:colOff>
          <xdr:row>27</xdr:row>
          <xdr:rowOff>19050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27</xdr:row>
          <xdr:rowOff>0</xdr:rowOff>
        </xdr:from>
        <xdr:to>
          <xdr:col>8</xdr:col>
          <xdr:colOff>38100</xdr:colOff>
          <xdr:row>28</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28</xdr:row>
          <xdr:rowOff>0</xdr:rowOff>
        </xdr:from>
        <xdr:to>
          <xdr:col>8</xdr:col>
          <xdr:colOff>38100</xdr:colOff>
          <xdr:row>29</xdr:row>
          <xdr:rowOff>19050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29</xdr:row>
          <xdr:rowOff>0</xdr:rowOff>
        </xdr:from>
        <xdr:to>
          <xdr:col>8</xdr:col>
          <xdr:colOff>123825</xdr:colOff>
          <xdr:row>30</xdr:row>
          <xdr:rowOff>28575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30</xdr:row>
          <xdr:rowOff>0</xdr:rowOff>
        </xdr:from>
        <xdr:to>
          <xdr:col>8</xdr:col>
          <xdr:colOff>123825</xdr:colOff>
          <xdr:row>31</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0</xdr:rowOff>
        </xdr:from>
        <xdr:to>
          <xdr:col>8</xdr:col>
          <xdr:colOff>38100</xdr:colOff>
          <xdr:row>32</xdr:row>
          <xdr:rowOff>19050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0</xdr:rowOff>
        </xdr:from>
        <xdr:to>
          <xdr:col>2</xdr:col>
          <xdr:colOff>123825</xdr:colOff>
          <xdr:row>31</xdr:row>
          <xdr:rowOff>28575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8</xdr:col>
          <xdr:colOff>600075</xdr:colOff>
          <xdr:row>34</xdr:row>
          <xdr:rowOff>0</xdr:rowOff>
        </xdr:to>
        <xdr:sp macro="" textlink="">
          <xdr:nvSpPr>
            <xdr:cNvPr id="1062" name="Group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34</xdr:row>
          <xdr:rowOff>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Strip Pattern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34</xdr:row>
          <xdr:rowOff>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Left-Corner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0</xdr:colOff>
          <xdr:row>34</xdr:row>
          <xdr:rowOff>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Right Corner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Side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20</xdr:row>
          <xdr:rowOff>9525</xdr:rowOff>
        </xdr:to>
        <xdr:sp macro="" textlink="">
          <xdr:nvSpPr>
            <xdr:cNvPr id="1067" name="Drop Down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0</xdr:rowOff>
        </xdr:to>
        <xdr:sp macro="" textlink="">
          <xdr:nvSpPr>
            <xdr:cNvPr id="1068" name="Drop Down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9</xdr:col>
          <xdr:colOff>0</xdr:colOff>
          <xdr:row>11</xdr:row>
          <xdr:rowOff>0</xdr:rowOff>
        </xdr:to>
        <xdr:sp macro="" textlink="">
          <xdr:nvSpPr>
            <xdr:cNvPr id="1069" name="Group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161925</xdr:rowOff>
        </xdr:from>
        <xdr:to>
          <xdr:col>1</xdr:col>
          <xdr:colOff>847725</xdr:colOff>
          <xdr:row>8</xdr:row>
          <xdr:rowOff>190500</xdr:rowOff>
        </xdr:to>
        <xdr:sp macro="" textlink="">
          <xdr:nvSpPr>
            <xdr:cNvPr id="1070" name="Option Button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161925</xdr:rowOff>
        </xdr:from>
        <xdr:to>
          <xdr:col>3</xdr:col>
          <xdr:colOff>209550</xdr:colOff>
          <xdr:row>8</xdr:row>
          <xdr:rowOff>190500</xdr:rowOff>
        </xdr:to>
        <xdr:sp macro="" textlink="">
          <xdr:nvSpPr>
            <xdr:cNvPr id="1071" name="Option Button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819150</xdr:colOff>
          <xdr:row>9</xdr:row>
          <xdr:rowOff>219075</xdr:rowOff>
        </xdr:to>
        <xdr:sp macro="" textlink="">
          <xdr:nvSpPr>
            <xdr:cNvPr id="1072" name="Option Button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133350</xdr:colOff>
          <xdr:row>9</xdr:row>
          <xdr:rowOff>228600</xdr:rowOff>
        </xdr:to>
        <xdr:sp macro="" textlink="">
          <xdr:nvSpPr>
            <xdr:cNvPr id="1073" name="Option Button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781050</xdr:colOff>
          <xdr:row>13</xdr:row>
          <xdr:rowOff>19050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12</xdr:row>
          <xdr:rowOff>9525</xdr:rowOff>
        </xdr:from>
        <xdr:to>
          <xdr:col>3</xdr:col>
          <xdr:colOff>9525</xdr:colOff>
          <xdr:row>13</xdr:row>
          <xdr:rowOff>38100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3</xdr:col>
          <xdr:colOff>838200</xdr:colOff>
          <xdr:row>13</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12</xdr:row>
          <xdr:rowOff>9525</xdr:rowOff>
        </xdr:from>
        <xdr:to>
          <xdr:col>5</xdr:col>
          <xdr:colOff>0</xdr:colOff>
          <xdr:row>13</xdr:row>
          <xdr:rowOff>28575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838200</xdr:colOff>
          <xdr:row>14</xdr:row>
          <xdr:rowOff>19050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13</xdr:row>
          <xdr:rowOff>0</xdr:rowOff>
        </xdr:from>
        <xdr:to>
          <xdr:col>3</xdr:col>
          <xdr:colOff>0</xdr:colOff>
          <xdr:row>14</xdr:row>
          <xdr:rowOff>19050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838200</xdr:colOff>
          <xdr:row>14</xdr:row>
          <xdr:rowOff>19050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0</xdr:rowOff>
        </xdr:from>
        <xdr:to>
          <xdr:col>5</xdr:col>
          <xdr:colOff>0</xdr:colOff>
          <xdr:row>14</xdr:row>
          <xdr:rowOff>19050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838200</xdr:colOff>
          <xdr:row>15</xdr:row>
          <xdr:rowOff>9525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14</xdr:row>
          <xdr:rowOff>0</xdr:rowOff>
        </xdr:from>
        <xdr:to>
          <xdr:col>3</xdr:col>
          <xdr:colOff>0</xdr:colOff>
          <xdr:row>15</xdr:row>
          <xdr:rowOff>9525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838200</xdr:colOff>
          <xdr:row>15</xdr:row>
          <xdr:rowOff>9525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14</xdr:row>
          <xdr:rowOff>0</xdr:rowOff>
        </xdr:from>
        <xdr:to>
          <xdr:col>5</xdr:col>
          <xdr:colOff>0</xdr:colOff>
          <xdr:row>15</xdr:row>
          <xdr:rowOff>9525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48</xdr:row>
          <xdr:rowOff>190500</xdr:rowOff>
        </xdr:from>
        <xdr:to>
          <xdr:col>8</xdr:col>
          <xdr:colOff>600075</xdr:colOff>
          <xdr:row>51</xdr:row>
          <xdr:rowOff>0</xdr:rowOff>
        </xdr:to>
        <xdr:sp macro="" textlink="">
          <xdr:nvSpPr>
            <xdr:cNvPr id="1087" name="Group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28575</xdr:rowOff>
        </xdr:from>
        <xdr:to>
          <xdr:col>1</xdr:col>
          <xdr:colOff>1000125</xdr:colOff>
          <xdr:row>50</xdr:row>
          <xdr:rowOff>0</xdr:rowOff>
        </xdr:to>
        <xdr:sp macro="" textlink="">
          <xdr:nvSpPr>
            <xdr:cNvPr id="1088" name="Option Button 64" hidden="1">
              <a:extLst>
                <a:ext uri="{63B3BB69-23CF-44E3-9099-C40C66FF867C}">
                  <a14:compatExt spid="_x0000_s1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50</xdr:row>
          <xdr:rowOff>219075</xdr:rowOff>
        </xdr:to>
        <xdr:sp macro="" textlink="">
          <xdr:nvSpPr>
            <xdr:cNvPr id="1089" name="Option Button 65" hidden="1">
              <a:extLst>
                <a:ext uri="{63B3BB69-23CF-44E3-9099-C40C66FF867C}">
                  <a14:compatExt spid="_x0000_s1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Cubic Meters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9</xdr:col>
          <xdr:colOff>0</xdr:colOff>
          <xdr:row>15</xdr:row>
          <xdr:rowOff>0</xdr:rowOff>
        </xdr:to>
        <xdr:sp macro="" textlink="">
          <xdr:nvSpPr>
            <xdr:cNvPr id="1090" name="Group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76200</xdr:rowOff>
    </xdr:from>
    <xdr:to>
      <xdr:col>16</xdr:col>
      <xdr:colOff>19050</xdr:colOff>
      <xdr:row>37</xdr:row>
      <xdr:rowOff>161925</xdr:rowOff>
    </xdr:to>
    <xdr:pic>
      <xdr:nvPicPr>
        <xdr:cNvPr id="2" name="Picture 1" descr="ss owners.jpg"/>
        <xdr:cNvPicPr>
          <a:picLocks noChangeAspect="1"/>
        </xdr:cNvPicPr>
      </xdr:nvPicPr>
      <xdr:blipFill>
        <a:blip xmlns:r="http://schemas.openxmlformats.org/officeDocument/2006/relationships" r:embed="rId1" cstate="print"/>
        <a:stretch>
          <a:fillRect/>
        </a:stretch>
      </xdr:blipFill>
      <xdr:spPr>
        <a:xfrm>
          <a:off x="533400" y="762000"/>
          <a:ext cx="9239250" cy="6562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showGridLines="0" showRowColHeaders="0" tabSelected="1" workbookViewId="0"/>
  </sheetViews>
  <sheetFormatPr defaultRowHeight="15" x14ac:dyDescent="0.25"/>
  <cols>
    <col min="1" max="1" width="3.85546875" customWidth="1"/>
  </cols>
  <sheetData/>
  <sheetProtection password="B50A"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3:CF141"/>
  <sheetViews>
    <sheetView showGridLines="0" showRowColHeaders="0" zoomScaleNormal="100" workbookViewId="0"/>
  </sheetViews>
  <sheetFormatPr defaultRowHeight="15" x14ac:dyDescent="0.25"/>
  <cols>
    <col min="1" max="1" width="3.85546875" customWidth="1"/>
    <col min="2" max="2" width="17.7109375" customWidth="1"/>
    <col min="4" max="4" width="17.7109375" customWidth="1"/>
    <col min="6" max="6" width="17.7109375" customWidth="1"/>
    <col min="8" max="8" width="17.7109375" customWidth="1"/>
    <col min="11" max="11" width="9.140625" style="92"/>
    <col min="12" max="12" width="9.140625" style="92" customWidth="1"/>
    <col min="13" max="20" width="9.140625" style="101" hidden="1" customWidth="1"/>
    <col min="21" max="21" width="15.85546875" style="101" hidden="1" customWidth="1"/>
    <col min="22" max="22" width="17.42578125" style="101" hidden="1" customWidth="1"/>
    <col min="23" max="29" width="9.140625" style="101" hidden="1" customWidth="1"/>
    <col min="30" max="30" width="12.5703125" style="101" hidden="1" customWidth="1"/>
    <col min="31" max="43" width="9.140625" style="101" hidden="1" customWidth="1"/>
    <col min="44" max="44" width="11.7109375" style="101" hidden="1" customWidth="1"/>
    <col min="45" max="45" width="9.5703125" style="101" hidden="1" customWidth="1"/>
    <col min="46" max="58" width="9.140625" style="101" hidden="1" customWidth="1"/>
    <col min="59" max="61" width="9.140625" style="92" customWidth="1"/>
    <col min="62" max="76" width="9.140625" style="99" customWidth="1"/>
    <col min="77" max="83" width="9.140625" style="92" customWidth="1"/>
    <col min="84" max="84" width="9.140625" style="92"/>
  </cols>
  <sheetData>
    <row r="3" spans="2:9" ht="15.75" thickBot="1" x14ac:dyDescent="0.3"/>
    <row r="4" spans="2:9" ht="15.75" thickBot="1" x14ac:dyDescent="0.3">
      <c r="B4" s="75" t="s">
        <v>98</v>
      </c>
      <c r="C4" s="129"/>
      <c r="D4" s="130"/>
      <c r="E4" s="130"/>
      <c r="F4" s="131"/>
      <c r="G4" s="91"/>
      <c r="H4" s="76"/>
    </row>
    <row r="5" spans="2:9" ht="15.75" thickBot="1" x14ac:dyDescent="0.3">
      <c r="B5" s="75" t="s">
        <v>99</v>
      </c>
      <c r="C5" s="132"/>
      <c r="D5" s="130"/>
      <c r="E5" s="130"/>
      <c r="F5" s="131"/>
      <c r="G5" s="91"/>
      <c r="H5" s="76"/>
    </row>
    <row r="6" spans="2:9" x14ac:dyDescent="0.25">
      <c r="B6" s="139" t="s">
        <v>97</v>
      </c>
      <c r="C6" s="139"/>
      <c r="D6" s="139"/>
      <c r="E6" s="139"/>
      <c r="F6" s="139"/>
      <c r="G6" s="139"/>
      <c r="H6" s="139"/>
      <c r="I6" s="139"/>
    </row>
    <row r="7" spans="2:9" ht="15.75" thickBot="1" x14ac:dyDescent="0.3">
      <c r="B7" s="139"/>
      <c r="C7" s="139"/>
      <c r="D7" s="139"/>
      <c r="E7" s="139"/>
      <c r="F7" s="139"/>
      <c r="G7" s="139"/>
      <c r="H7" s="139"/>
      <c r="I7" s="139"/>
    </row>
    <row r="8" spans="2:9" x14ac:dyDescent="0.25">
      <c r="B8" s="58"/>
      <c r="C8" s="59"/>
      <c r="D8" s="59"/>
      <c r="E8" s="59"/>
      <c r="F8" s="133" t="s">
        <v>90</v>
      </c>
      <c r="G8" s="133"/>
      <c r="H8" s="133"/>
      <c r="I8" s="134"/>
    </row>
    <row r="9" spans="2:9" ht="24" customHeight="1" thickBot="1" x14ac:dyDescent="0.3">
      <c r="B9" s="60"/>
      <c r="C9" s="61"/>
      <c r="D9" s="61"/>
      <c r="E9" s="61"/>
      <c r="F9" s="135"/>
      <c r="G9" s="135"/>
      <c r="H9" s="135"/>
      <c r="I9" s="136"/>
    </row>
    <row r="10" spans="2:9" ht="24" customHeight="1" thickBot="1" x14ac:dyDescent="0.3">
      <c r="B10" s="60"/>
      <c r="C10" s="61"/>
      <c r="D10" s="61"/>
      <c r="E10" s="94"/>
      <c r="F10" s="161" t="s">
        <v>91</v>
      </c>
      <c r="G10" s="162"/>
      <c r="H10" s="83"/>
      <c r="I10" s="95"/>
    </row>
    <row r="11" spans="2:9" ht="8.25" customHeight="1" thickBot="1" x14ac:dyDescent="0.3">
      <c r="B11" s="62"/>
      <c r="C11" s="63"/>
      <c r="D11" s="63"/>
      <c r="E11" s="96"/>
      <c r="F11" s="97"/>
      <c r="G11" s="97"/>
      <c r="H11" s="82"/>
      <c r="I11" s="64"/>
    </row>
    <row r="12" spans="2:9" ht="15.75" thickBot="1" x14ac:dyDescent="0.3"/>
    <row r="13" spans="2:9" ht="15" customHeight="1" x14ac:dyDescent="0.25">
      <c r="B13" s="58"/>
      <c r="C13" s="59"/>
      <c r="D13" s="59"/>
      <c r="E13" s="59"/>
      <c r="F13" s="133" t="s">
        <v>100</v>
      </c>
      <c r="G13" s="133"/>
      <c r="H13" s="133"/>
      <c r="I13" s="134"/>
    </row>
    <row r="14" spans="2:9" x14ac:dyDescent="0.25">
      <c r="B14" s="60"/>
      <c r="C14" s="61"/>
      <c r="D14" s="61"/>
      <c r="E14" s="61"/>
      <c r="F14" s="135"/>
      <c r="G14" s="135"/>
      <c r="H14" s="135"/>
      <c r="I14" s="136"/>
    </row>
    <row r="15" spans="2:9" ht="15.75" thickBot="1" x14ac:dyDescent="0.3">
      <c r="B15" s="62"/>
      <c r="C15" s="63"/>
      <c r="D15" s="63"/>
      <c r="E15" s="63"/>
      <c r="F15" s="137"/>
      <c r="G15" s="137"/>
      <c r="H15" s="137"/>
      <c r="I15" s="138"/>
    </row>
    <row r="16" spans="2:9" ht="15.75" thickBot="1" x14ac:dyDescent="0.3">
      <c r="B16" s="2"/>
      <c r="C16" s="2"/>
      <c r="D16" s="2"/>
      <c r="E16" s="2"/>
      <c r="F16" s="77"/>
      <c r="G16" s="77"/>
      <c r="H16" s="77"/>
      <c r="I16" s="77"/>
    </row>
    <row r="17" spans="2:61" ht="15" customHeight="1" x14ac:dyDescent="0.25">
      <c r="B17" s="155">
        <v>0</v>
      </c>
      <c r="C17" s="157" t="s">
        <v>0</v>
      </c>
      <c r="D17" s="158"/>
      <c r="E17" s="59"/>
      <c r="F17" s="181" t="s">
        <v>108</v>
      </c>
      <c r="G17" s="181"/>
      <c r="H17" s="181"/>
      <c r="I17" s="182"/>
      <c r="J17" s="4"/>
    </row>
    <row r="18" spans="2:61" ht="15.75" thickBot="1" x14ac:dyDescent="0.3">
      <c r="B18" s="156"/>
      <c r="C18" s="159"/>
      <c r="D18" s="160"/>
      <c r="E18" s="63"/>
      <c r="F18" s="183"/>
      <c r="G18" s="183"/>
      <c r="H18" s="183"/>
      <c r="I18" s="184"/>
      <c r="J18" s="4"/>
    </row>
    <row r="19" spans="2:61" ht="15.75" thickBot="1" x14ac:dyDescent="0.3">
      <c r="F19" s="3"/>
      <c r="G19" s="3"/>
      <c r="H19" s="3"/>
      <c r="I19" s="3"/>
    </row>
    <row r="20" spans="2:61" ht="15" customHeight="1" x14ac:dyDescent="0.25">
      <c r="C20" s="80" t="s">
        <v>1</v>
      </c>
      <c r="D20" s="59"/>
      <c r="E20" s="59"/>
      <c r="F20" s="133" t="s">
        <v>101</v>
      </c>
      <c r="G20" s="133"/>
      <c r="H20" s="133"/>
      <c r="I20" s="134"/>
      <c r="J20" s="79"/>
    </row>
    <row r="21" spans="2:61" ht="15.75" thickBot="1" x14ac:dyDescent="0.3">
      <c r="C21" s="81" t="s">
        <v>2</v>
      </c>
      <c r="D21" s="63"/>
      <c r="E21" s="63"/>
      <c r="F21" s="137"/>
      <c r="G21" s="137"/>
      <c r="H21" s="137"/>
      <c r="I21" s="138"/>
      <c r="J21" s="79"/>
    </row>
    <row r="22" spans="2:61" ht="15.75" thickBot="1" x14ac:dyDescent="0.3">
      <c r="B22" s="4"/>
      <c r="C22" s="4"/>
      <c r="D22" s="4"/>
      <c r="E22" s="2"/>
      <c r="F22" s="2"/>
      <c r="G22" s="5"/>
      <c r="H22" s="2"/>
      <c r="I22" s="1"/>
      <c r="J22" s="1"/>
    </row>
    <row r="23" spans="2:61" x14ac:dyDescent="0.25">
      <c r="B23" s="175" t="s">
        <v>110</v>
      </c>
      <c r="C23" s="176"/>
      <c r="D23" s="176"/>
      <c r="E23" s="176"/>
      <c r="F23" s="176"/>
      <c r="G23" s="176"/>
      <c r="H23" s="176"/>
      <c r="I23" s="177"/>
      <c r="J23" s="1"/>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210"/>
      <c r="BH23" s="210"/>
      <c r="BI23" s="210"/>
    </row>
    <row r="24" spans="2:61" ht="15.75" thickBot="1" x14ac:dyDescent="0.3">
      <c r="B24" s="178"/>
      <c r="C24" s="179"/>
      <c r="D24" s="179"/>
      <c r="E24" s="179"/>
      <c r="F24" s="179"/>
      <c r="G24" s="179"/>
      <c r="H24" s="179"/>
      <c r="I24" s="180"/>
      <c r="J24" s="1"/>
      <c r="K24" s="93"/>
      <c r="L24" s="93"/>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210"/>
      <c r="BH24" s="210"/>
      <c r="BI24" s="210"/>
    </row>
    <row r="25" spans="2:61" x14ac:dyDescent="0.25">
      <c r="B25" s="6"/>
      <c r="C25" s="7"/>
      <c r="D25" s="8"/>
      <c r="E25" s="9"/>
      <c r="F25" s="10"/>
      <c r="G25" s="11"/>
      <c r="H25" s="12"/>
      <c r="I25" s="13"/>
      <c r="J25" s="1"/>
      <c r="K25" s="93"/>
      <c r="L25" s="211"/>
      <c r="M25" s="102"/>
      <c r="N25" s="103" t="b">
        <v>0</v>
      </c>
      <c r="O25" s="103" t="b">
        <v>0</v>
      </c>
      <c r="P25" s="103" t="b">
        <v>0</v>
      </c>
      <c r="Q25" s="103" t="b">
        <v>0</v>
      </c>
      <c r="R25" s="103" t="b">
        <v>0</v>
      </c>
      <c r="S25" s="103"/>
      <c r="T25" s="103"/>
      <c r="U25" s="103"/>
      <c r="V25" s="103" t="s">
        <v>3</v>
      </c>
      <c r="W25" s="103" t="s">
        <v>4</v>
      </c>
      <c r="X25" s="103" t="s">
        <v>5</v>
      </c>
      <c r="Y25" s="103" t="s">
        <v>94</v>
      </c>
      <c r="Z25" s="103"/>
      <c r="AA25" s="103" t="s">
        <v>95</v>
      </c>
      <c r="AB25" s="103"/>
      <c r="AC25" s="103"/>
      <c r="AD25" s="103" t="b">
        <v>0</v>
      </c>
      <c r="AE25" s="103" t="b">
        <v>0</v>
      </c>
      <c r="AF25" s="103" t="b">
        <v>0</v>
      </c>
      <c r="AG25" s="103" t="b">
        <v>0</v>
      </c>
      <c r="AH25" s="103" t="b">
        <v>0</v>
      </c>
      <c r="AI25" s="103" t="b">
        <v>0</v>
      </c>
      <c r="AJ25" s="103" t="b">
        <v>0</v>
      </c>
      <c r="AK25" s="103" t="b">
        <v>0</v>
      </c>
      <c r="AL25" s="103" t="b">
        <v>0</v>
      </c>
      <c r="AM25" s="103" t="b">
        <v>0</v>
      </c>
      <c r="AN25" s="103" t="b">
        <v>0</v>
      </c>
      <c r="AO25" s="103" t="b">
        <v>0</v>
      </c>
      <c r="AP25" s="103"/>
      <c r="AQ25" s="103"/>
      <c r="AR25" s="103"/>
      <c r="AS25" s="103"/>
      <c r="AT25" s="103"/>
      <c r="AU25" s="103"/>
      <c r="AV25" s="103"/>
      <c r="AW25" s="103"/>
      <c r="AX25" s="103"/>
      <c r="AY25" s="103"/>
      <c r="AZ25" s="103"/>
      <c r="BA25" s="103"/>
      <c r="BB25" s="103"/>
      <c r="BC25" s="103"/>
      <c r="BD25" s="103"/>
      <c r="BE25" s="103"/>
      <c r="BF25" s="103"/>
      <c r="BG25" s="212"/>
      <c r="BH25" s="212"/>
      <c r="BI25" s="210"/>
    </row>
    <row r="26" spans="2:61" ht="15.75" thickBot="1" x14ac:dyDescent="0.3">
      <c r="B26" s="14" t="s">
        <v>6</v>
      </c>
      <c r="C26" s="15" t="s">
        <v>7</v>
      </c>
      <c r="D26" s="16"/>
      <c r="E26" s="17" t="s">
        <v>7</v>
      </c>
      <c r="F26" s="18"/>
      <c r="G26" s="19" t="s">
        <v>7</v>
      </c>
      <c r="H26" s="20"/>
      <c r="I26" s="21" t="s">
        <v>7</v>
      </c>
      <c r="J26" s="1"/>
      <c r="K26" s="93"/>
      <c r="L26" s="211"/>
      <c r="M26" s="102"/>
      <c r="N26" s="103">
        <v>10</v>
      </c>
      <c r="O26" s="103">
        <v>12</v>
      </c>
      <c r="P26" s="103">
        <v>15</v>
      </c>
      <c r="Q26" s="103">
        <v>17</v>
      </c>
      <c r="R26" s="103" t="s">
        <v>8</v>
      </c>
      <c r="S26" s="103" t="s">
        <v>9</v>
      </c>
      <c r="T26" s="103" t="s">
        <v>10</v>
      </c>
      <c r="U26" s="103"/>
      <c r="V26" s="103">
        <v>2</v>
      </c>
      <c r="W26" s="104">
        <f>B53</f>
        <v>0</v>
      </c>
      <c r="X26" s="103">
        <v>1</v>
      </c>
      <c r="Y26" s="103">
        <v>0.1245</v>
      </c>
      <c r="Z26" s="103"/>
      <c r="AA26" s="103">
        <f>IF(Turf_Area&gt;0,IF(Region_Number=1,(July_ET_REG1*0.8*Turf_Area)/(0.65),IF(Region_Number=2,(July_ET_REG2*0.8*Turf_Area)/(0.65),IF(Region_Number=3,(July_ET_REG3*0.8*Turf_Area)/(0.65),IF(Region_Number=4,(July_ET_REG4*0.8*Turf_Area)/(0.65))))),0)</f>
        <v>0</v>
      </c>
      <c r="AB26" s="103" t="s">
        <v>96</v>
      </c>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212"/>
      <c r="BH26" s="212"/>
      <c r="BI26" s="210"/>
    </row>
    <row r="27" spans="2:61" ht="15.75" thickBot="1" x14ac:dyDescent="0.3">
      <c r="B27" s="14"/>
      <c r="C27" s="89">
        <v>0</v>
      </c>
      <c r="D27" s="16"/>
      <c r="E27" s="89">
        <v>0</v>
      </c>
      <c r="F27" s="18"/>
      <c r="G27" s="89">
        <v>0</v>
      </c>
      <c r="H27" s="20"/>
      <c r="I27" s="100">
        <v>0</v>
      </c>
      <c r="J27" s="1"/>
      <c r="K27" s="93"/>
      <c r="L27" s="211"/>
      <c r="M27" s="102"/>
      <c r="N27" s="103" t="b">
        <v>0</v>
      </c>
      <c r="O27" s="103" t="b">
        <v>0</v>
      </c>
      <c r="P27" s="103" t="b">
        <v>0</v>
      </c>
      <c r="Q27" s="103" t="b">
        <v>0</v>
      </c>
      <c r="R27" s="103" t="b">
        <v>0</v>
      </c>
      <c r="S27" s="103" t="b">
        <v>0</v>
      </c>
      <c r="T27" s="103" t="b">
        <v>0</v>
      </c>
      <c r="U27" s="103"/>
      <c r="V27" s="103"/>
      <c r="W27" s="103"/>
      <c r="X27" s="103"/>
      <c r="Y27" s="103">
        <v>0.1676</v>
      </c>
      <c r="Z27" s="103"/>
      <c r="AA27" s="103">
        <f>Turf_Water_Req*1000</f>
        <v>0</v>
      </c>
      <c r="AB27" s="103" t="s">
        <v>104</v>
      </c>
      <c r="AC27" s="105" t="s">
        <v>5</v>
      </c>
      <c r="AD27" s="106" t="s">
        <v>11</v>
      </c>
      <c r="AE27" s="106" t="s">
        <v>12</v>
      </c>
      <c r="AF27" s="106" t="s">
        <v>13</v>
      </c>
      <c r="AG27" s="106" t="s">
        <v>14</v>
      </c>
      <c r="AH27" s="106" t="s">
        <v>15</v>
      </c>
      <c r="AI27" s="106" t="s">
        <v>16</v>
      </c>
      <c r="AJ27" s="106" t="s">
        <v>17</v>
      </c>
      <c r="AK27" s="106" t="s">
        <v>18</v>
      </c>
      <c r="AL27" s="106" t="s">
        <v>19</v>
      </c>
      <c r="AM27" s="106" t="s">
        <v>20</v>
      </c>
      <c r="AN27" s="106" t="s">
        <v>21</v>
      </c>
      <c r="AO27" s="106" t="s">
        <v>22</v>
      </c>
      <c r="AP27" s="103"/>
      <c r="AQ27" s="103"/>
      <c r="AR27" s="103"/>
      <c r="AS27" s="103"/>
      <c r="AT27" s="103"/>
      <c r="AU27" s="103"/>
      <c r="AV27" s="103"/>
      <c r="AW27" s="103"/>
      <c r="AX27" s="103"/>
      <c r="AY27" s="103"/>
      <c r="AZ27" s="103"/>
      <c r="BA27" s="103"/>
      <c r="BB27" s="103"/>
      <c r="BC27" s="103"/>
      <c r="BD27" s="103"/>
      <c r="BE27" s="103"/>
      <c r="BF27" s="103"/>
      <c r="BG27" s="212"/>
      <c r="BH27" s="212"/>
      <c r="BI27" s="210"/>
    </row>
    <row r="28" spans="2:61" ht="15.75" thickBot="1" x14ac:dyDescent="0.3">
      <c r="B28" s="14"/>
      <c r="C28" s="89">
        <v>0</v>
      </c>
      <c r="D28" s="16"/>
      <c r="E28" s="89">
        <v>0</v>
      </c>
      <c r="F28" s="18"/>
      <c r="G28" s="89">
        <v>0</v>
      </c>
      <c r="H28" s="20"/>
      <c r="I28" s="89">
        <v>0</v>
      </c>
      <c r="J28" s="1"/>
      <c r="K28" s="93"/>
      <c r="L28" s="211"/>
      <c r="M28" s="102"/>
      <c r="N28" s="103" t="b">
        <v>0</v>
      </c>
      <c r="O28" s="103" t="b">
        <v>0</v>
      </c>
      <c r="P28" s="103" t="b">
        <v>0</v>
      </c>
      <c r="Q28" s="103" t="b">
        <v>0</v>
      </c>
      <c r="R28" s="103"/>
      <c r="S28" s="103"/>
      <c r="T28" s="103"/>
      <c r="U28" s="103"/>
      <c r="V28" s="103"/>
      <c r="W28" s="103"/>
      <c r="X28" s="103"/>
      <c r="Y28" s="103">
        <v>0.20830000000000001</v>
      </c>
      <c r="Z28" s="103"/>
      <c r="AA28" s="103"/>
      <c r="AB28" s="103"/>
      <c r="AC28" s="107">
        <v>1</v>
      </c>
      <c r="AD28" s="127">
        <v>1</v>
      </c>
      <c r="AE28" s="127">
        <v>0.9</v>
      </c>
      <c r="AF28" s="127">
        <v>0.8</v>
      </c>
      <c r="AG28" s="127">
        <v>0.5</v>
      </c>
      <c r="AH28" s="127">
        <v>0.3</v>
      </c>
      <c r="AI28" s="127">
        <v>0.1</v>
      </c>
      <c r="AJ28" s="127">
        <v>0.1</v>
      </c>
      <c r="AK28" s="127">
        <v>0.2</v>
      </c>
      <c r="AL28" s="127">
        <v>0.3</v>
      </c>
      <c r="AM28" s="127">
        <v>0.7</v>
      </c>
      <c r="AN28" s="127">
        <v>0.8</v>
      </c>
      <c r="AO28" s="127">
        <v>1</v>
      </c>
      <c r="AP28" s="103"/>
      <c r="AQ28" s="103"/>
      <c r="AR28" s="103"/>
      <c r="AS28" s="103"/>
      <c r="AT28" s="103"/>
      <c r="AU28" s="103"/>
      <c r="AV28" s="103"/>
      <c r="AW28" s="103"/>
      <c r="AX28" s="103"/>
      <c r="AY28" s="103"/>
      <c r="AZ28" s="103"/>
      <c r="BA28" s="103"/>
      <c r="BB28" s="103"/>
      <c r="BC28" s="103"/>
      <c r="BD28" s="103"/>
      <c r="BE28" s="103"/>
      <c r="BF28" s="103"/>
      <c r="BG28" s="212"/>
      <c r="BH28" s="212"/>
      <c r="BI28" s="210"/>
    </row>
    <row r="29" spans="2:61" ht="15.75" thickBot="1" x14ac:dyDescent="0.3">
      <c r="B29" s="14"/>
      <c r="C29" s="89">
        <v>0</v>
      </c>
      <c r="D29" s="16"/>
      <c r="E29" s="89">
        <v>0</v>
      </c>
      <c r="F29" s="18"/>
      <c r="G29" s="89">
        <v>0</v>
      </c>
      <c r="H29" s="20"/>
      <c r="I29" s="89">
        <v>0</v>
      </c>
      <c r="J29" s="1"/>
      <c r="K29" s="93"/>
      <c r="L29" s="211"/>
      <c r="M29" s="102"/>
      <c r="N29" s="103" t="b">
        <v>0</v>
      </c>
      <c r="O29" s="103" t="b">
        <v>0</v>
      </c>
      <c r="P29" s="103" t="b">
        <v>0</v>
      </c>
      <c r="Q29" s="103" t="b">
        <v>0</v>
      </c>
      <c r="R29" s="103"/>
      <c r="S29" s="103"/>
      <c r="T29" s="103"/>
      <c r="U29" s="103"/>
      <c r="V29" s="103"/>
      <c r="W29" s="103"/>
      <c r="X29" s="103"/>
      <c r="Y29" s="103">
        <v>0.2616</v>
      </c>
      <c r="Z29" s="103"/>
      <c r="AA29" s="103"/>
      <c r="AB29" s="103"/>
      <c r="AC29" s="105">
        <v>2</v>
      </c>
      <c r="AD29" s="127">
        <v>1</v>
      </c>
      <c r="AE29" s="127">
        <v>0.9</v>
      </c>
      <c r="AF29" s="127">
        <v>0.8</v>
      </c>
      <c r="AG29" s="127">
        <v>0.6</v>
      </c>
      <c r="AH29" s="127">
        <v>0.5</v>
      </c>
      <c r="AI29" s="127">
        <v>0.2</v>
      </c>
      <c r="AJ29" s="127">
        <v>0.2</v>
      </c>
      <c r="AK29" s="127">
        <v>0.3</v>
      </c>
      <c r="AL29" s="127">
        <v>0.6</v>
      </c>
      <c r="AM29" s="127">
        <v>0.9</v>
      </c>
      <c r="AN29" s="127">
        <v>0.9</v>
      </c>
      <c r="AO29" s="127">
        <v>1</v>
      </c>
      <c r="AP29" s="103"/>
      <c r="AQ29" s="103"/>
      <c r="AR29" s="103"/>
      <c r="AS29" s="103"/>
      <c r="AT29" s="103"/>
      <c r="AU29" s="103"/>
      <c r="AV29" s="103"/>
      <c r="AW29" s="103"/>
      <c r="AX29" s="103"/>
      <c r="AY29" s="103"/>
      <c r="AZ29" s="103"/>
      <c r="BA29" s="103"/>
      <c r="BB29" s="103"/>
      <c r="BC29" s="103"/>
      <c r="BD29" s="103"/>
      <c r="BE29" s="103"/>
      <c r="BF29" s="103"/>
      <c r="BG29" s="212"/>
      <c r="BH29" s="212"/>
      <c r="BI29" s="210"/>
    </row>
    <row r="30" spans="2:61" ht="15.75" thickBot="1" x14ac:dyDescent="0.3">
      <c r="B30" s="14"/>
      <c r="C30" s="89">
        <v>0</v>
      </c>
      <c r="D30" s="16"/>
      <c r="E30" s="89">
        <v>0</v>
      </c>
      <c r="F30" s="18"/>
      <c r="G30" s="89">
        <v>0</v>
      </c>
      <c r="H30" s="20"/>
      <c r="I30" s="89">
        <v>0</v>
      </c>
      <c r="J30" s="1"/>
      <c r="K30" s="93"/>
      <c r="L30" s="211"/>
      <c r="M30" s="102"/>
      <c r="N30" s="103" t="b">
        <v>0</v>
      </c>
      <c r="O30" s="103" t="b">
        <v>0</v>
      </c>
      <c r="P30" s="103" t="b">
        <v>0</v>
      </c>
      <c r="Q30" s="103" t="b">
        <v>0</v>
      </c>
      <c r="R30" s="103"/>
      <c r="S30" s="103"/>
      <c r="T30" s="103"/>
      <c r="U30" s="103"/>
      <c r="V30" s="103"/>
      <c r="W30" s="103"/>
      <c r="X30" s="103"/>
      <c r="Y30" s="103"/>
      <c r="Z30" s="103"/>
      <c r="AA30" s="103"/>
      <c r="AB30" s="103"/>
      <c r="AC30" s="105">
        <v>3</v>
      </c>
      <c r="AD30" s="127">
        <v>1</v>
      </c>
      <c r="AE30" s="127">
        <v>0.9</v>
      </c>
      <c r="AF30" s="127">
        <v>0.8</v>
      </c>
      <c r="AG30" s="127">
        <v>0.5</v>
      </c>
      <c r="AH30" s="127">
        <v>0.2</v>
      </c>
      <c r="AI30" s="127">
        <v>0.1</v>
      </c>
      <c r="AJ30" s="127">
        <v>0.2</v>
      </c>
      <c r="AK30" s="127">
        <v>0.2</v>
      </c>
      <c r="AL30" s="127">
        <v>0.5</v>
      </c>
      <c r="AM30" s="127">
        <v>0.7</v>
      </c>
      <c r="AN30" s="127">
        <v>0.8</v>
      </c>
      <c r="AO30" s="127">
        <v>0.9</v>
      </c>
      <c r="AP30" s="103"/>
      <c r="AQ30" s="103"/>
      <c r="AR30" s="103"/>
      <c r="AS30" s="103"/>
      <c r="AT30" s="103"/>
      <c r="AU30" s="103"/>
      <c r="AV30" s="103"/>
      <c r="AW30" s="103"/>
      <c r="AX30" s="103"/>
      <c r="AY30" s="103"/>
      <c r="AZ30" s="103"/>
      <c r="BA30" s="103"/>
      <c r="BB30" s="103"/>
      <c r="BC30" s="103"/>
      <c r="BD30" s="103"/>
      <c r="BE30" s="103"/>
      <c r="BF30" s="103"/>
      <c r="BG30" s="212"/>
      <c r="BH30" s="212"/>
      <c r="BI30" s="210"/>
    </row>
    <row r="31" spans="2:61" ht="15.75" thickBot="1" x14ac:dyDescent="0.3">
      <c r="B31" s="14"/>
      <c r="C31" s="89">
        <v>0</v>
      </c>
      <c r="D31" s="16"/>
      <c r="E31" s="89">
        <v>0</v>
      </c>
      <c r="F31" s="18"/>
      <c r="G31" s="89">
        <v>0</v>
      </c>
      <c r="H31" s="20"/>
      <c r="I31" s="89">
        <v>0</v>
      </c>
      <c r="J31" s="1"/>
      <c r="K31" s="93"/>
      <c r="L31" s="211"/>
      <c r="M31" s="102"/>
      <c r="N31" s="103" t="b">
        <v>0</v>
      </c>
      <c r="O31" s="103" t="b">
        <v>0</v>
      </c>
      <c r="P31" s="103" t="b">
        <v>0</v>
      </c>
      <c r="Q31" s="103" t="b">
        <v>0</v>
      </c>
      <c r="R31" s="103"/>
      <c r="S31" s="103"/>
      <c r="T31" s="103"/>
      <c r="U31" s="103"/>
      <c r="V31" s="103"/>
      <c r="W31" s="103"/>
      <c r="X31" s="103"/>
      <c r="Y31" s="103"/>
      <c r="Z31" s="103"/>
      <c r="AA31" s="103"/>
      <c r="AB31" s="103"/>
      <c r="AC31" s="105">
        <v>4</v>
      </c>
      <c r="AD31" s="128">
        <v>1</v>
      </c>
      <c r="AE31" s="128">
        <v>0.8</v>
      </c>
      <c r="AF31" s="128">
        <v>0.7</v>
      </c>
      <c r="AG31" s="128">
        <v>0.6</v>
      </c>
      <c r="AH31" s="128">
        <v>0.3</v>
      </c>
      <c r="AI31" s="128">
        <v>0.2</v>
      </c>
      <c r="AJ31" s="128">
        <v>0.1</v>
      </c>
      <c r="AK31" s="128">
        <v>0.3</v>
      </c>
      <c r="AL31" s="128">
        <v>0.5</v>
      </c>
      <c r="AM31" s="128">
        <v>0.7</v>
      </c>
      <c r="AN31" s="128">
        <v>0.9</v>
      </c>
      <c r="AO31" s="128">
        <v>1</v>
      </c>
      <c r="AP31" s="103"/>
      <c r="AQ31" s="103"/>
      <c r="AR31" s="103"/>
      <c r="AS31" s="103"/>
      <c r="AT31" s="103"/>
      <c r="AU31" s="103"/>
      <c r="AV31" s="103"/>
      <c r="AW31" s="103"/>
      <c r="AX31" s="103"/>
      <c r="AY31" s="103"/>
      <c r="AZ31" s="103"/>
      <c r="BA31" s="103"/>
      <c r="BB31" s="103"/>
      <c r="BC31" s="103"/>
      <c r="BD31" s="103"/>
      <c r="BE31" s="103"/>
      <c r="BF31" s="103"/>
      <c r="BG31" s="212"/>
      <c r="BH31" s="212"/>
      <c r="BI31" s="210"/>
    </row>
    <row r="32" spans="2:61" ht="15.75" thickBot="1" x14ac:dyDescent="0.3">
      <c r="B32" s="22"/>
      <c r="C32" s="90">
        <v>0</v>
      </c>
      <c r="D32" s="23"/>
      <c r="E32" s="89">
        <v>0</v>
      </c>
      <c r="F32" s="24"/>
      <c r="G32" s="89">
        <v>0</v>
      </c>
      <c r="H32" s="25"/>
      <c r="I32" s="89">
        <v>0</v>
      </c>
      <c r="J32" s="1"/>
      <c r="K32" s="93"/>
      <c r="L32" s="211"/>
      <c r="M32" s="102"/>
      <c r="N32" s="103" t="b">
        <v>0</v>
      </c>
      <c r="O32" s="103" t="b">
        <v>0</v>
      </c>
      <c r="P32" s="103" t="b">
        <v>0</v>
      </c>
      <c r="Q32" s="103" t="b">
        <v>0</v>
      </c>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212"/>
      <c r="BH32" s="212"/>
      <c r="BI32" s="210"/>
    </row>
    <row r="33" spans="2:61" x14ac:dyDescent="0.25">
      <c r="B33" s="147"/>
      <c r="C33" s="149"/>
      <c r="D33" s="151"/>
      <c r="E33" s="153">
        <v>0</v>
      </c>
      <c r="F33" s="167"/>
      <c r="G33" s="169">
        <v>0</v>
      </c>
      <c r="H33" s="167"/>
      <c r="I33" s="169">
        <v>0</v>
      </c>
      <c r="J33" s="1"/>
      <c r="K33" s="93"/>
      <c r="L33" s="211"/>
      <c r="M33" s="102"/>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212"/>
      <c r="BH33" s="212"/>
      <c r="BI33" s="210"/>
    </row>
    <row r="34" spans="2:61" ht="15.75" thickBot="1" x14ac:dyDescent="0.3">
      <c r="B34" s="148"/>
      <c r="C34" s="150"/>
      <c r="D34" s="152"/>
      <c r="E34" s="154"/>
      <c r="F34" s="168"/>
      <c r="G34" s="170"/>
      <c r="H34" s="168"/>
      <c r="I34" s="170"/>
      <c r="J34" s="1"/>
      <c r="K34" s="93"/>
      <c r="L34" s="211"/>
      <c r="M34" s="102"/>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212"/>
      <c r="BH34" s="212"/>
      <c r="BI34" s="210"/>
    </row>
    <row r="35" spans="2:61" ht="15.75" thickBot="1" x14ac:dyDescent="0.3">
      <c r="B35" s="2"/>
      <c r="C35" s="2"/>
      <c r="D35" s="2"/>
      <c r="E35" s="2"/>
      <c r="F35" s="1"/>
      <c r="G35" s="1"/>
      <c r="H35" s="1"/>
      <c r="J35" s="1"/>
      <c r="K35" s="93"/>
      <c r="L35" s="211"/>
      <c r="M35" s="102"/>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212"/>
      <c r="BH35" s="212"/>
      <c r="BI35" s="210"/>
    </row>
    <row r="36" spans="2:61" x14ac:dyDescent="0.25">
      <c r="B36" s="141" t="s">
        <v>23</v>
      </c>
      <c r="C36" s="142"/>
      <c r="D36" s="26"/>
      <c r="E36" s="27"/>
      <c r="F36" s="171" t="s">
        <v>24</v>
      </c>
      <c r="G36" s="172"/>
      <c r="H36" s="28"/>
      <c r="I36" s="29"/>
      <c r="J36" s="1"/>
      <c r="K36" s="93"/>
      <c r="L36" s="211"/>
      <c r="M36" s="102"/>
      <c r="N36" s="103" t="str">
        <f t="shared" ref="N36:N41" si="0">IF(AND($N$25=TRUE,N27=TRUE),(C27),("NA"))</f>
        <v>NA</v>
      </c>
      <c r="O36" s="103" t="str">
        <f t="shared" ref="O36:O41" si="1">IF(AND($O$25=TRUE,O27=TRUE),(E27),("NA"))</f>
        <v>NA</v>
      </c>
      <c r="P36" s="103" t="str">
        <f t="shared" ref="P36:P41" si="2">IF(AND($P$25=TRUE,P27=TRUE),(G27),("NA"))</f>
        <v>NA</v>
      </c>
      <c r="Q36" s="103" t="str">
        <f>IF(AND($Q$25=TRUE,Q27=TRUE),(I27),("NA"))</f>
        <v>NA</v>
      </c>
      <c r="R36" s="103" t="str">
        <f>IF(AND($R$25=TRUE,R27=TRUE),(G33),("NA"))</f>
        <v>NA</v>
      </c>
      <c r="S36" s="103" t="str">
        <f>IF(AND($R$25=TRUE,S27=TRUE),(E33),("NA"))</f>
        <v>NA</v>
      </c>
      <c r="T36" s="103" t="str">
        <f>IF(AND($R$25=TRUE,T27=TRUE),(I33),("NA"))</f>
        <v>NA</v>
      </c>
      <c r="U36" s="103" t="s">
        <v>25</v>
      </c>
      <c r="V36" s="103" t="s">
        <v>26</v>
      </c>
      <c r="W36" s="103"/>
      <c r="X36" s="103" t="s">
        <v>27</v>
      </c>
      <c r="Y36" s="103"/>
      <c r="Z36" s="103"/>
      <c r="AA36" s="103"/>
      <c r="AB36" s="103"/>
      <c r="AC36" s="103"/>
      <c r="AD36" s="103" t="s">
        <v>11</v>
      </c>
      <c r="AE36" s="103" t="s">
        <v>12</v>
      </c>
      <c r="AF36" s="103" t="s">
        <v>13</v>
      </c>
      <c r="AG36" s="103" t="s">
        <v>14</v>
      </c>
      <c r="AH36" s="103" t="s">
        <v>15</v>
      </c>
      <c r="AI36" s="103" t="s">
        <v>16</v>
      </c>
      <c r="AJ36" s="103" t="s">
        <v>17</v>
      </c>
      <c r="AK36" s="103" t="s">
        <v>18</v>
      </c>
      <c r="AL36" s="103" t="s">
        <v>19</v>
      </c>
      <c r="AM36" s="103" t="s">
        <v>20</v>
      </c>
      <c r="AN36" s="103" t="s">
        <v>21</v>
      </c>
      <c r="AO36" s="103" t="s">
        <v>22</v>
      </c>
      <c r="AP36" s="103" t="s">
        <v>106</v>
      </c>
      <c r="AQ36" s="103"/>
      <c r="AR36" s="103" t="s">
        <v>107</v>
      </c>
      <c r="AS36" s="103" t="s">
        <v>28</v>
      </c>
      <c r="AT36" s="103"/>
      <c r="AU36" s="103"/>
      <c r="AV36" s="103"/>
      <c r="AW36" s="103"/>
      <c r="AX36" s="103"/>
      <c r="AY36" s="103"/>
      <c r="AZ36" s="103"/>
      <c r="BA36" s="103"/>
      <c r="BB36" s="103"/>
      <c r="BC36" s="103"/>
      <c r="BD36" s="103"/>
      <c r="BE36" s="103"/>
      <c r="BF36" s="103"/>
      <c r="BG36" s="212"/>
      <c r="BH36" s="212"/>
      <c r="BI36" s="210"/>
    </row>
    <row r="37" spans="2:61" ht="15.75" thickBot="1" x14ac:dyDescent="0.3">
      <c r="B37" s="30"/>
      <c r="C37" s="31"/>
      <c r="D37" s="32" t="s">
        <v>29</v>
      </c>
      <c r="E37" s="33"/>
      <c r="F37" s="34"/>
      <c r="G37" s="35"/>
      <c r="H37" s="36" t="s">
        <v>29</v>
      </c>
      <c r="I37" s="37"/>
      <c r="L37" s="211"/>
      <c r="M37" s="102"/>
      <c r="N37" s="103" t="str">
        <f t="shared" si="0"/>
        <v>NA</v>
      </c>
      <c r="O37" s="103" t="str">
        <f t="shared" si="1"/>
        <v>NA</v>
      </c>
      <c r="P37" s="103" t="str">
        <f t="shared" si="2"/>
        <v>NA</v>
      </c>
      <c r="Q37" s="103" t="str">
        <f t="shared" ref="Q37:Q41" si="3">IF(AND($Q$25=TRUE,Q28=TRUE),(I28),("NA"))</f>
        <v>NA</v>
      </c>
      <c r="R37" s="103"/>
      <c r="S37" s="103"/>
      <c r="T37" s="103"/>
      <c r="U37" s="103" t="s">
        <v>112</v>
      </c>
      <c r="V37" s="103" t="s">
        <v>113</v>
      </c>
      <c r="W37" s="103"/>
      <c r="X37" s="103" t="s">
        <v>30</v>
      </c>
      <c r="Y37" s="103" t="s">
        <v>31</v>
      </c>
      <c r="Z37" s="103" t="s">
        <v>32</v>
      </c>
      <c r="AA37" s="103" t="s">
        <v>33</v>
      </c>
      <c r="AB37" s="103"/>
      <c r="AC37" s="103" t="s">
        <v>30</v>
      </c>
      <c r="AD37" s="103">
        <f>IF(Jan=TRUE,(IF(Region_Number=1,($X$39*AD28),0)),0)</f>
        <v>0</v>
      </c>
      <c r="AE37" s="103">
        <f t="shared" ref="AE37:AH37" si="4">IF(AE$25=TRUE,(IF($X$26=1,($X$39*AE28),0)),0)</f>
        <v>0</v>
      </c>
      <c r="AF37" s="103">
        <f t="shared" si="4"/>
        <v>0</v>
      </c>
      <c r="AG37" s="103">
        <f t="shared" si="4"/>
        <v>0</v>
      </c>
      <c r="AH37" s="103">
        <f t="shared" si="4"/>
        <v>0</v>
      </c>
      <c r="AI37" s="103">
        <f>IF(AI$25=TRUE,(IF($X$26=1,($X$39*AI28),0)),0)</f>
        <v>0</v>
      </c>
      <c r="AJ37" s="108">
        <f>IF($AJ$25=TRUE,IF($X$26=1,($X$39),0),0)</f>
        <v>0</v>
      </c>
      <c r="AK37" s="103">
        <f>IF(AK$25=TRUE,(IF($X$26=1,($X$39*AK28),0)),0)</f>
        <v>0</v>
      </c>
      <c r="AL37" s="103">
        <f t="shared" ref="AL37:AO37" si="5">IF(AL$25=TRUE,(IF($X$26=1,($X$39*AL28),0)),0)</f>
        <v>0</v>
      </c>
      <c r="AM37" s="103">
        <f t="shared" si="5"/>
        <v>0</v>
      </c>
      <c r="AN37" s="103">
        <f t="shared" si="5"/>
        <v>0</v>
      </c>
      <c r="AO37" s="103">
        <f t="shared" si="5"/>
        <v>0</v>
      </c>
      <c r="AP37" s="103">
        <f>SUM(AD37:AO37)</f>
        <v>0</v>
      </c>
      <c r="AQ37" s="103">
        <f>SUM(AP37:AP40)</f>
        <v>0</v>
      </c>
      <c r="AR37" s="103">
        <f>IF($X$26=1,(AP37-AP42),IF($X$26=2,(AP38-AP43),IF($X$26=3,(AP39-AP44),IF($X$26=4,(AP40-AP45)))))</f>
        <v>0</v>
      </c>
      <c r="AS37" s="103">
        <f>IF(ISERROR(IF($X$26=1,(AP37-AP42)/AP37,IF($X$26=2,(AP38-AP43)/AP38,IF($X$26=3,(AP39-AP44)/AP39,IF($X$26=4,(AP40-AP45)/AP40,0))))),0,IF($X$26=1,(AP37-AP42)/AP37,IF($X$26=2,(AP38-AP43)/AP38,IF($X$26=3,(AP39-AP44)/AP39,IF($X$26=4,(AP40-AP45)/AP40,0)))))</f>
        <v>0</v>
      </c>
      <c r="AT37" s="103"/>
      <c r="AU37" s="103"/>
      <c r="AV37" s="103"/>
      <c r="AW37" s="103"/>
      <c r="AX37" s="103"/>
      <c r="AY37" s="103"/>
      <c r="AZ37" s="103"/>
      <c r="BA37" s="103"/>
      <c r="BB37" s="103"/>
      <c r="BC37" s="103"/>
      <c r="BD37" s="103"/>
      <c r="BE37" s="103"/>
      <c r="BF37" s="103"/>
      <c r="BG37" s="212"/>
      <c r="BH37" s="212"/>
      <c r="BI37" s="210"/>
    </row>
    <row r="38" spans="2:61" x14ac:dyDescent="0.25">
      <c r="B38" s="143" t="s">
        <v>34</v>
      </c>
      <c r="C38" s="144"/>
      <c r="D38" s="145">
        <f>SUM(N36:O38)</f>
        <v>0</v>
      </c>
      <c r="E38" s="33"/>
      <c r="F38" s="173" t="s">
        <v>35</v>
      </c>
      <c r="G38" s="174"/>
      <c r="H38" s="145">
        <f>SUM(P36:Q38)</f>
        <v>0</v>
      </c>
      <c r="I38" s="37"/>
      <c r="L38" s="211"/>
      <c r="M38" s="102"/>
      <c r="N38" s="103" t="str">
        <f t="shared" si="0"/>
        <v>NA</v>
      </c>
      <c r="O38" s="103" t="str">
        <f t="shared" si="1"/>
        <v>NA</v>
      </c>
      <c r="P38" s="103" t="str">
        <f t="shared" si="2"/>
        <v>NA</v>
      </c>
      <c r="Q38" s="103" t="str">
        <f t="shared" si="3"/>
        <v>NA</v>
      </c>
      <c r="R38" s="103"/>
      <c r="S38" s="103"/>
      <c r="T38" s="103"/>
      <c r="U38" s="103" t="s">
        <v>113</v>
      </c>
      <c r="V38" s="213" t="s">
        <v>114</v>
      </c>
      <c r="W38" s="103"/>
      <c r="X38" s="103">
        <f>IF(Region_Number=1,IF(Spray_Pressure=1,(July_ET_REG1*0.8*Turf_Area)/($BE$58),IF(Spray_Pressure=2,(July_ET_REG1*0.8*Turf_Area)/($BE$59),IF(Spray_Pressure=3,(July_ET_REG1*0.8*Turf_Area)/($BE$60),IF(Spray_Pressure=4,(July_ET_REG1*0.8*Turf_Area)/($BE$61),IF(Spray_Pressure=5,(July_ET_REG1*0.8*Turf_Area)/($BE$62),IF(Spray_Pressure=6,(July_ET_REG1*0.8*Turf_Area)/($BE$63),IF(Spray_Pressure=7,(July_ET_REG1*0.8*Turf_Area)/($BE$64),IF(Spray_Pressure=8,(July_ET_REG1*0.8*Turf_Area)/($BE$65),IF(Spray_Pressure=9,(July_ET_REG1*0.8*Turf_Area)/($BE$66),IF(Spray_Pressure=10,(July_ET_REG1*0.8*Turf_Area)/($BE$67),IF(Spray_Pressure=11,(July_ET_REG1*0.8*Turf_Area)/($BE$68),IF(Spray_Pressure=12,(July_ET_REG1*0.8*Turf_Area)/($BE$69))))))))))))),0)</f>
        <v>0</v>
      </c>
      <c r="Y38" s="103">
        <f>IF(Region_Number=2,IF(Spray_Pressure=1,(July_ET_REG2*0.8*Turf_Area)/($BE$58),IF(Spray_Pressure=2,(July_ET_REG2*0.8*Turf_Area)/($BE$59),IF(Spray_Pressure=3,(July_ET_REG2*0.8*Turf_Area)/($BE$60),IF(Spray_Pressure=4,(July_ET_REG2*0.8*Turf_Area)/($BE$61),IF(Spray_Pressure=5,(July_ET_REG2*0.8*Turf_Area)/($BE$62),IF(Spray_Pressure=6,(July_ET_REG2*0.8*Turf_Area)/($BE$63),IF(Spray_Pressure=7,(July_ET_REG2*0.8*Turf_Area)/($BE$64),IF(Spray_Pressure=8,(July_ET_REG2*0.8*Turf_Area)/($BE$65),IF(Spray_Pressure=9,(July_ET_REG2*0.8*Turf_Area)/($BE$66),IF(Spray_Pressure=10,(July_ET_REG2*0.8*Turf_Area)/($BE$67),IF(Spray_Pressure=11,(July_ET_REG2*0.8*Turf_Area)/($BE$68),IF(Spray_Pressure=12,(July_ET_REG2*0.8*Turf_Area)/($BE$69))))))))))))),0)</f>
        <v>0</v>
      </c>
      <c r="Z38" s="103">
        <f>IF(Region_Number=3,IF(Spray_Pressure=1,(July_ET_REG3*0.8*Turf_Area)/($BE$58),IF(Spray_Pressure=2,(July_ET_REG3*0.8*Turf_Area)/($BE$59),IF(Spray_Pressure=3,(July_ET_REG3*0.8*Turf_Area)/($BE$60),IF(Spray_Pressure=4,(July_ET_REG3*0.8*Turf_Area)/($BE$61),IF(Spray_Pressure=5,(July_ET_REG3*0.8*Turf_Area)/($BE$62),IF(Spray_Pressure=6,(July_ET_REG3*0.8*Turf_Area)/($BE$63),IF(Spray_Pressure=7,(July_ET_REG3*0.8*Turf_Area)/($BE$64),IF(Spray_Pressure=8,(July_ET_REG3*0.8*Turf_Area)/($BE$65),IF(Spray_Pressure=9,(July_ET_REG3*0.8*Turf_Area)/($BE$66),IF(Spray_Pressure=10,(July_ET_REG3*0.8*Turf_Area)/($BE$67),IF(Spray_Pressure=11,(July_ET_REG3*0.8*Turf_Area)/($BE$68),IF(Spray_Pressure=12,(July_ET_REG3*0.8*Turf_Area)/($BE$69))))))))))))),0)</f>
        <v>0</v>
      </c>
      <c r="AA38" s="103">
        <f>IF(Region_Number=4,IF(Spray_Pressure=1,(July_ET_REG4*0.8*Turf_Area)/($BE$58),IF(Spray_Pressure=2,(July_ET_REG4*0.8*Turf_Area)/($BE$59),IF(Spray_Pressure=3,(July_ET_REG4*0.8*Turf_Area)/($BE$60),IF(Spray_Pressure=4,(July_ET_REG4*0.8*Turf_Area)/($BE$61),IF(Spray_Pressure=5,(July_ET_REG4*0.8*Turf_Area)/($BE$62),IF(Spray_Pressure=6,(July_ET_REG4*0.8*Turf_Area)/($BE$63),IF(Spray_Pressure=7,(July_ET_REG4*0.8*Turf_Area)/($BE$64),IF(Spray_Pressure=8,(July_ET_REG4*0.8*Turf_Area)/($BE$65),IF(Spray_Pressure=9,(July_ET_REG4*0.8*Turf_Area)/($BE$66),IF(Spray_Pressure=10,(July_ET_REG4*0.8*Turf_Area)/($BE$67),IF(Spray_Pressure=11,(July_ET_REG4*0.8*Turf_Area)/($BE$68),IF(Spray_Pressure=12,(July_ET_REG4*0.8*Turf_Area)/($BE$69))))))))))))),0)</f>
        <v>0</v>
      </c>
      <c r="AB38" s="103" t="s">
        <v>105</v>
      </c>
      <c r="AC38" s="103" t="s">
        <v>31</v>
      </c>
      <c r="AD38" s="103">
        <f t="shared" ref="AD38:AH38" si="6">IF(AD$25=TRUE,(IF($X$26=2,($Y$39*AD29),0)),0)</f>
        <v>0</v>
      </c>
      <c r="AE38" s="103">
        <f t="shared" si="6"/>
        <v>0</v>
      </c>
      <c r="AF38" s="103">
        <f t="shared" si="6"/>
        <v>0</v>
      </c>
      <c r="AG38" s="103">
        <f t="shared" si="6"/>
        <v>0</v>
      </c>
      <c r="AH38" s="103">
        <f t="shared" si="6"/>
        <v>0</v>
      </c>
      <c r="AI38" s="103">
        <f>IF(AI$25=TRUE,(IF($X$26=2,($Y$39*AI29),0)),0)</f>
        <v>0</v>
      </c>
      <c r="AJ38" s="108">
        <f>IF($AJ$25=TRUE,IF($X$26=2,($Y$39),0),0)</f>
        <v>0</v>
      </c>
      <c r="AK38" s="103">
        <f>IF(AK$25=TRUE,(IF($X$26=2,($Y$39*AK29),0)),0)</f>
        <v>0</v>
      </c>
      <c r="AL38" s="103">
        <f t="shared" ref="AL38:AO38" si="7">IF(AL$25=TRUE,(IF($X$26=2,($Y$39*AL29),0)),0)</f>
        <v>0</v>
      </c>
      <c r="AM38" s="103">
        <f t="shared" si="7"/>
        <v>0</v>
      </c>
      <c r="AN38" s="103">
        <f t="shared" si="7"/>
        <v>0</v>
      </c>
      <c r="AO38" s="103">
        <f t="shared" si="7"/>
        <v>0</v>
      </c>
      <c r="AP38" s="103">
        <f t="shared" ref="AP38:AP40" si="8">SUM(AD38:AO38)</f>
        <v>0</v>
      </c>
      <c r="AQ38" s="103"/>
      <c r="AR38" s="103"/>
      <c r="AS38" s="103"/>
      <c r="AT38" s="103"/>
      <c r="AU38" s="103"/>
      <c r="AV38" s="103"/>
      <c r="AW38" s="103"/>
      <c r="AX38" s="103"/>
      <c r="AY38" s="103"/>
      <c r="AZ38" s="103"/>
      <c r="BA38" s="103"/>
      <c r="BB38" s="103"/>
      <c r="BC38" s="103"/>
      <c r="BD38" s="103"/>
      <c r="BE38" s="103"/>
      <c r="BF38" s="103"/>
      <c r="BG38" s="212"/>
      <c r="BH38" s="212"/>
      <c r="BI38" s="210"/>
    </row>
    <row r="39" spans="2:61" ht="15.75" thickBot="1" x14ac:dyDescent="0.3">
      <c r="B39" s="143"/>
      <c r="C39" s="144"/>
      <c r="D39" s="146"/>
      <c r="E39" s="33"/>
      <c r="F39" s="173"/>
      <c r="G39" s="174"/>
      <c r="H39" s="146"/>
      <c r="I39" s="37"/>
      <c r="L39" s="93"/>
      <c r="M39" s="102"/>
      <c r="N39" s="103" t="str">
        <f t="shared" si="0"/>
        <v>NA</v>
      </c>
      <c r="O39" s="103" t="str">
        <f t="shared" si="1"/>
        <v>NA</v>
      </c>
      <c r="P39" s="103" t="str">
        <f t="shared" si="2"/>
        <v>NA</v>
      </c>
      <c r="Q39" s="103" t="str">
        <f t="shared" si="3"/>
        <v>NA</v>
      </c>
      <c r="R39" s="103"/>
      <c r="S39" s="103"/>
      <c r="T39" s="103"/>
      <c r="U39" s="213" t="s">
        <v>114</v>
      </c>
      <c r="V39" s="213" t="s">
        <v>115</v>
      </c>
      <c r="W39" s="103"/>
      <c r="X39" s="108">
        <f>IF(X38&gt;0,(X38*1000),0)</f>
        <v>0</v>
      </c>
      <c r="Y39" s="108">
        <f>IF(Y38&gt;0,(Y38*1000),0)</f>
        <v>0</v>
      </c>
      <c r="Z39" s="108">
        <f>IF(Z38&gt;0,(Z38*1000),0)</f>
        <v>0</v>
      </c>
      <c r="AA39" s="108">
        <f>IF(AA38&gt;0,(AA38*1000),0)</f>
        <v>0</v>
      </c>
      <c r="AB39" s="103" t="s">
        <v>104</v>
      </c>
      <c r="AC39" s="103" t="s">
        <v>32</v>
      </c>
      <c r="AD39" s="103">
        <f t="shared" ref="AD39:AH39" si="9">IF(AD$25=TRUE,(IF($X$26=3,($Z$39*AD30),0)),0)</f>
        <v>0</v>
      </c>
      <c r="AE39" s="103">
        <f t="shared" si="9"/>
        <v>0</v>
      </c>
      <c r="AF39" s="103">
        <f t="shared" si="9"/>
        <v>0</v>
      </c>
      <c r="AG39" s="103">
        <f t="shared" si="9"/>
        <v>0</v>
      </c>
      <c r="AH39" s="103">
        <f t="shared" si="9"/>
        <v>0</v>
      </c>
      <c r="AI39" s="103">
        <f>IF(AI$25=TRUE,(IF($X$26=3,($Z$39*AI30),0)),0)</f>
        <v>0</v>
      </c>
      <c r="AJ39" s="108">
        <f>IF($AJ$25=TRUE,IF($X$26=3,($Z$39),0),0)</f>
        <v>0</v>
      </c>
      <c r="AK39" s="103">
        <f>IF(AK$25=TRUE,(IF($X$26=3,($Z$39*AK30),0)),0)</f>
        <v>0</v>
      </c>
      <c r="AL39" s="103">
        <f t="shared" ref="AL39:AO39" si="10">IF(AL$25=TRUE,(IF($X$26=3,($Z$39*AL30),0)),0)</f>
        <v>0</v>
      </c>
      <c r="AM39" s="103">
        <f t="shared" si="10"/>
        <v>0</v>
      </c>
      <c r="AN39" s="103">
        <f t="shared" si="10"/>
        <v>0</v>
      </c>
      <c r="AO39" s="103">
        <f t="shared" si="10"/>
        <v>0</v>
      </c>
      <c r="AP39" s="103">
        <f t="shared" si="8"/>
        <v>0</v>
      </c>
      <c r="AQ39" s="103"/>
      <c r="AR39" s="103"/>
      <c r="AS39" s="103"/>
      <c r="AT39" s="103"/>
      <c r="AU39" s="103"/>
      <c r="AV39" s="103"/>
      <c r="AW39" s="103"/>
      <c r="AX39" s="103"/>
      <c r="AY39" s="103"/>
      <c r="AZ39" s="103"/>
      <c r="BA39" s="103"/>
      <c r="BB39" s="103"/>
      <c r="BC39" s="103"/>
      <c r="BD39" s="103"/>
      <c r="BE39" s="103"/>
      <c r="BF39" s="103"/>
      <c r="BG39" s="212"/>
      <c r="BH39" s="212"/>
      <c r="BI39" s="210"/>
    </row>
    <row r="40" spans="2:61" x14ac:dyDescent="0.25">
      <c r="B40" s="190" t="s">
        <v>36</v>
      </c>
      <c r="C40" s="191"/>
      <c r="D40" s="145">
        <f>SUM(N39:O40)</f>
        <v>0</v>
      </c>
      <c r="E40" s="33"/>
      <c r="F40" s="192" t="s">
        <v>37</v>
      </c>
      <c r="G40" s="193"/>
      <c r="H40" s="145">
        <f>SUM(P39:Q40)</f>
        <v>0</v>
      </c>
      <c r="I40" s="37"/>
      <c r="L40" s="93"/>
      <c r="M40" s="102"/>
      <c r="N40" s="103" t="str">
        <f t="shared" si="0"/>
        <v>NA</v>
      </c>
      <c r="O40" s="103" t="str">
        <f t="shared" si="1"/>
        <v>NA</v>
      </c>
      <c r="P40" s="103" t="str">
        <f t="shared" si="2"/>
        <v>NA</v>
      </c>
      <c r="Q40" s="103" t="str">
        <f t="shared" si="3"/>
        <v>NA</v>
      </c>
      <c r="R40" s="103"/>
      <c r="S40" s="103"/>
      <c r="T40" s="103"/>
      <c r="U40" s="213" t="s">
        <v>115</v>
      </c>
      <c r="V40" s="213" t="s">
        <v>116</v>
      </c>
      <c r="W40" s="103"/>
      <c r="X40" s="103"/>
      <c r="Y40" s="103"/>
      <c r="Z40" s="103"/>
      <c r="AA40" s="103"/>
      <c r="AB40" s="103"/>
      <c r="AC40" s="103" t="s">
        <v>33</v>
      </c>
      <c r="AD40" s="103">
        <f t="shared" ref="AD40:AH40" si="11">IF(AD$25=TRUE,(IF($X$26=4,($AA$39*AD31),0)),0)</f>
        <v>0</v>
      </c>
      <c r="AE40" s="103">
        <f t="shared" si="11"/>
        <v>0</v>
      </c>
      <c r="AF40" s="103">
        <f t="shared" si="11"/>
        <v>0</v>
      </c>
      <c r="AG40" s="103">
        <f t="shared" si="11"/>
        <v>0</v>
      </c>
      <c r="AH40" s="103">
        <f t="shared" si="11"/>
        <v>0</v>
      </c>
      <c r="AI40" s="103">
        <f>IF(AI$25=TRUE,(IF($X$26=4,($AA$39*AI31),0)),0)</f>
        <v>0</v>
      </c>
      <c r="AJ40" s="108">
        <f>IF($AJ$25=TRUE,IF($X$26=4,($AA$39),0),0)</f>
        <v>0</v>
      </c>
      <c r="AK40" s="103">
        <f>IF(AK$25=TRUE,(IF($X$26=4,($AA$39*AK31),0)),0)</f>
        <v>0</v>
      </c>
      <c r="AL40" s="103">
        <f t="shared" ref="AL40:AO40" si="12">IF(AL$25=TRUE,(IF($X$26=4,($AA$39*AL31),0)),0)</f>
        <v>0</v>
      </c>
      <c r="AM40" s="103">
        <f t="shared" si="12"/>
        <v>0</v>
      </c>
      <c r="AN40" s="103">
        <f t="shared" si="12"/>
        <v>0</v>
      </c>
      <c r="AO40" s="103">
        <f t="shared" si="12"/>
        <v>0</v>
      </c>
      <c r="AP40" s="103">
        <f t="shared" si="8"/>
        <v>0</v>
      </c>
      <c r="AQ40" s="103"/>
      <c r="AR40" s="103"/>
      <c r="AS40" s="103"/>
      <c r="AT40" s="103"/>
      <c r="AU40" s="103"/>
      <c r="AV40" s="103"/>
      <c r="AW40" s="103"/>
      <c r="AX40" s="103"/>
      <c r="AY40" s="103"/>
      <c r="AZ40" s="103"/>
      <c r="BA40" s="103"/>
      <c r="BB40" s="103"/>
      <c r="BC40" s="103"/>
      <c r="BD40" s="103"/>
      <c r="BE40" s="103"/>
      <c r="BF40" s="103"/>
      <c r="BG40" s="212"/>
      <c r="BH40" s="212"/>
      <c r="BI40" s="210"/>
    </row>
    <row r="41" spans="2:61" ht="15.75" thickBot="1" x14ac:dyDescent="0.3">
      <c r="B41" s="190"/>
      <c r="C41" s="191"/>
      <c r="D41" s="146"/>
      <c r="E41" s="33"/>
      <c r="F41" s="192"/>
      <c r="G41" s="193"/>
      <c r="H41" s="146"/>
      <c r="I41" s="37"/>
      <c r="M41" s="102"/>
      <c r="N41" s="103" t="str">
        <f t="shared" si="0"/>
        <v>NA</v>
      </c>
      <c r="O41" s="103" t="str">
        <f t="shared" si="1"/>
        <v>NA</v>
      </c>
      <c r="P41" s="103" t="str">
        <f t="shared" si="2"/>
        <v>NA</v>
      </c>
      <c r="Q41" s="103" t="str">
        <f t="shared" si="3"/>
        <v>NA</v>
      </c>
      <c r="R41" s="103"/>
      <c r="S41" s="103"/>
      <c r="T41" s="103"/>
      <c r="U41" s="213" t="s">
        <v>116</v>
      </c>
      <c r="V41" s="103" t="s">
        <v>117</v>
      </c>
      <c r="W41" s="103"/>
      <c r="X41" s="103" t="s">
        <v>38</v>
      </c>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212"/>
      <c r="BH41" s="212"/>
      <c r="BI41" s="210"/>
    </row>
    <row r="42" spans="2:61" x14ac:dyDescent="0.25">
      <c r="B42" s="199" t="s">
        <v>39</v>
      </c>
      <c r="C42" s="200"/>
      <c r="D42" s="145">
        <f>SUM(N41:O41)</f>
        <v>0</v>
      </c>
      <c r="E42" s="33"/>
      <c r="F42" s="203" t="s">
        <v>40</v>
      </c>
      <c r="G42" s="204"/>
      <c r="H42" s="145">
        <f>SUM(P41:Q41)</f>
        <v>0</v>
      </c>
      <c r="I42" s="37"/>
      <c r="M42" s="102"/>
      <c r="N42" s="103" t="s">
        <v>41</v>
      </c>
      <c r="O42" s="103">
        <f>SUM(N36:O41)</f>
        <v>0</v>
      </c>
      <c r="P42" s="103" t="s">
        <v>42</v>
      </c>
      <c r="Q42" s="103">
        <f>SUM(P36:Q41)</f>
        <v>0</v>
      </c>
      <c r="R42" s="103"/>
      <c r="S42" s="103"/>
      <c r="T42" s="103"/>
      <c r="U42" s="103" t="s">
        <v>117</v>
      </c>
      <c r="V42" s="103" t="s">
        <v>118</v>
      </c>
      <c r="W42" s="103"/>
      <c r="X42" s="103">
        <f>IF(Region_Number=1,IF(MP_Pressure=1,(July_ET_REG1*0.8*Turf_Area)/($AO$95),IF(MP_Pressure=2,(July_ET_REG1*0.8*Turf_Area)/(AO96),IF(MP_Pressure=3,(July_ET_REG1*0.8*Turf_Area)/(AO97),IF(MP_Pressure=4,(July_ET_REG1*0.8*Turf_Area)/(AO98),IF(MP_Pressure=5,(July_ET_REG1*0.8*Turf_Area)/(AO99),IF(MP_Pressure=6,(July_ET_REG1*0.8*Turf_Area)/(AO100),IF(MP_Pressure=7,(July_ET_REG1*0.8*Turf_Area)/(AO101),IF(MP_Pressure=8,(July_ET_REG1*0.8*Turf_Area)/(AO102),IF(MP_Pressure=9,(July_ET_REG1*0.8*Turf_Area)/(AO103),IF(MP_Pressure=10,(July_ET_REG1*0.8*Turf_Area)/(AO104),IF(MP_Pressure=11,(July_ET_REG1*0.8*Turf_Area)/(AO105)))))))))))),0)</f>
        <v>0</v>
      </c>
      <c r="Y42" s="103">
        <f>IF(Region_Number=2,IF(MP_Pressure=1,(July_ET_REG2*0.8*Turf_Area)/($AO$95),IF(MP_Pressure=2,(July_ET_REG2*0.8*Turf_Area)/(AO96),IF(MP_Pressure=3,(July_ET_REG2*0.8*Turf_Area)/(AO97),IF(MP_Pressure=4,(July_ET_REG2*0.8*Turf_Area)/(AO98),IF(MP_Pressure=5,(July_ET_REG2*0.8*Turf_Area)/(AO99),IF(MP_Pressure=6,(July_ET_REG2*0.8*Turf_Area)/(AO100),IF(MP_Pressure=7,(July_ET_REG2*0.8*Turf_Area)/(AO101),IF(MP_Pressure=8,(July_ET_REG2*0.8*Turf_Area)/(AO102),IF(MP_Pressure=9,(July_ET_REG2*0.8*Turf_Area)/(AO103),IF(MP_Pressure=10,(July_ET_REG2*0.8*Turf_Area)/(AO104),IF(MP_Pressure=11,(July_ET_REG2*0.8*Turf_Area)/(AO105)))))))))))),0)</f>
        <v>0</v>
      </c>
      <c r="Z42" s="103">
        <f>IF(Region_Number=3,IF(MP_Pressure=1,(July_ET_REG3*0.8*Turf_Area)/($AO$95),IF(MP_Pressure=2,(July_ET_REG3*0.8*Turf_Area)/(AO96),IF(MP_Pressure=3,(July_ET_REG3*0.8*Turf_Area)/(AO97),IF(MP_Pressure=4,(July_ET_REG3*0.8*Turf_Area)/(AO98),IF(MP_Pressure=5,(July_ET_REG3*0.8*Turf_Area)/(AO99),IF(MP_Pressure=6,(July_ET_REG3*0.8*Turf_Area)/(AO100),IF(MP_Pressure=7,(July_ET_REG3*0.8*Turf_Area)/(AO101),IF(MP_Pressure=8,(July_ET_REG3*0.8*Turf_Area)/(AO102),IF(MP_Pressure=9,(July_ET_REG3*0.8*Turf_Area)/(AO103),IF(MP_Pressure=10,(July_ET_REG3*0.8*Turf_Area)/(AO104),IF(MP_Pressure=11,(July_ET_REG3*0.8*Turf_Area)/(AO105)))))))))))),0)</f>
        <v>0</v>
      </c>
      <c r="AA42" s="103">
        <f>IF(Region_Number=4,IF(MP_Pressure=1,(July_ET_REG4*0.8*Turf_Area)/($AO$95),IF(MP_Pressure=2,(July_ET_REG4*0.8*Turf_Area)/(AO96),IF(MP_Pressure=3,(July_ET_REG4*0.8*Turf_Area)/(AO97),IF(MP_Pressure=4,(July_ET_REG4*0.8*Turf_Area)/(AO98),IF(MP_Pressure=5,(July_ET_REG4*0.8*Turf_Area)/(AO99),IF(MP_Pressure=6,(July_ET_REG4*0.8*Turf_Area)/(AO100),IF(MP_Pressure=7,(July_ET_REG4*0.8*Turf_Area)/(AO101),IF(MP_Pressure=8,(July_ET_REG4*0.8*Turf_Area)/(AO102),IF(MP_Pressure=9,(July_ET_REG4*0.8*Turf_Area)/(AO103),IF(MP_Pressure=10,(July_ET_REG4*0.8*Turf_Area)/(AO104),IF(MP_Pressure=11,(July_ET_REG4*0.8*Turf_Area)/(AO105)))))))))))),0)</f>
        <v>0</v>
      </c>
      <c r="AB42" s="103" t="s">
        <v>105</v>
      </c>
      <c r="AC42" s="103" t="s">
        <v>30</v>
      </c>
      <c r="AD42" s="103">
        <f t="shared" ref="AD42:AH42" si="13">IF(AD$25=TRUE,(IF($X$26=1,($X$43*AD28),0)),0)</f>
        <v>0</v>
      </c>
      <c r="AE42" s="103">
        <f t="shared" si="13"/>
        <v>0</v>
      </c>
      <c r="AF42" s="103">
        <f t="shared" si="13"/>
        <v>0</v>
      </c>
      <c r="AG42" s="103">
        <f t="shared" si="13"/>
        <v>0</v>
      </c>
      <c r="AH42" s="103">
        <f t="shared" si="13"/>
        <v>0</v>
      </c>
      <c r="AI42" s="103">
        <f>IF(AI$25=TRUE,(IF($X$26=1,($X$43*AI28),0)),0)</f>
        <v>0</v>
      </c>
      <c r="AJ42" s="108">
        <f>IF($AJ$25=TRUE,IF($X$26=1,($X$43),0),0)</f>
        <v>0</v>
      </c>
      <c r="AK42" s="103">
        <f>IF(AK$25=TRUE,(IF($X$26=1,($X$43*AK28),0)),0)</f>
        <v>0</v>
      </c>
      <c r="AL42" s="103">
        <f t="shared" ref="AL42:AO42" si="14">IF(AL$25=TRUE,(IF($X$26=1,($X$43*AL28),0)),0)</f>
        <v>0</v>
      </c>
      <c r="AM42" s="103">
        <f t="shared" si="14"/>
        <v>0</v>
      </c>
      <c r="AN42" s="103">
        <f t="shared" si="14"/>
        <v>0</v>
      </c>
      <c r="AO42" s="103">
        <f t="shared" si="14"/>
        <v>0</v>
      </c>
      <c r="AP42" s="103">
        <f>SUM(AD42:AO42)</f>
        <v>0</v>
      </c>
      <c r="AQ42" s="103"/>
      <c r="AR42" s="103"/>
      <c r="AS42" s="103"/>
      <c r="AT42" s="103"/>
      <c r="AU42" s="103"/>
      <c r="AV42" s="103"/>
      <c r="AW42" s="103"/>
      <c r="AX42" s="103"/>
      <c r="AY42" s="103"/>
      <c r="AZ42" s="103"/>
      <c r="BA42" s="103"/>
      <c r="BB42" s="103"/>
      <c r="BC42" s="103"/>
      <c r="BD42" s="103"/>
      <c r="BE42" s="103"/>
      <c r="BF42" s="103"/>
      <c r="BG42" s="212"/>
      <c r="BH42" s="212"/>
      <c r="BI42" s="210"/>
    </row>
    <row r="43" spans="2:61" ht="15.75" thickBot="1" x14ac:dyDescent="0.3">
      <c r="B43" s="201"/>
      <c r="C43" s="202"/>
      <c r="D43" s="146"/>
      <c r="E43" s="38"/>
      <c r="F43" s="205"/>
      <c r="G43" s="206"/>
      <c r="H43" s="146"/>
      <c r="I43" s="39"/>
      <c r="M43" s="102"/>
      <c r="N43" s="103"/>
      <c r="O43" s="103"/>
      <c r="P43" s="103"/>
      <c r="Q43" s="103"/>
      <c r="R43" s="103"/>
      <c r="S43" s="103"/>
      <c r="T43" s="103"/>
      <c r="U43" s="103" t="s">
        <v>118</v>
      </c>
      <c r="V43" s="103" t="s">
        <v>119</v>
      </c>
      <c r="W43" s="103"/>
      <c r="X43" s="108">
        <f>IF(X42&gt;0,(X42*1000),0)</f>
        <v>0</v>
      </c>
      <c r="Y43" s="108">
        <f>IF(Y42&gt;0,(Y42*1000),0)</f>
        <v>0</v>
      </c>
      <c r="Z43" s="108">
        <f>IF(Z42&gt;0,(Z42*1000),0)</f>
        <v>0</v>
      </c>
      <c r="AA43" s="108">
        <f>IF(AA42&gt;0,(AA42*1000),0)</f>
        <v>0</v>
      </c>
      <c r="AB43" s="103" t="s">
        <v>104</v>
      </c>
      <c r="AC43" s="103" t="s">
        <v>31</v>
      </c>
      <c r="AD43" s="103">
        <f t="shared" ref="AD43:AH43" si="15">IF(AD$25=TRUE,(IF($X$26=2,($Y$43*AD29),0)),0)</f>
        <v>0</v>
      </c>
      <c r="AE43" s="103">
        <f t="shared" si="15"/>
        <v>0</v>
      </c>
      <c r="AF43" s="103">
        <f t="shared" si="15"/>
        <v>0</v>
      </c>
      <c r="AG43" s="103">
        <f t="shared" si="15"/>
        <v>0</v>
      </c>
      <c r="AH43" s="103">
        <f t="shared" si="15"/>
        <v>0</v>
      </c>
      <c r="AI43" s="103">
        <f>IF(AI$25=TRUE,(IF($X$26=2,($Y$43*AI29),0)),0)</f>
        <v>0</v>
      </c>
      <c r="AJ43" s="108">
        <f>IF($AJ$25=TRUE,IF($X$26=2,($Y$43),0),0)</f>
        <v>0</v>
      </c>
      <c r="AK43" s="103">
        <f>IF(AK$25=TRUE,(IF($X$26=2,($Y$43*AK29),0)),0)</f>
        <v>0</v>
      </c>
      <c r="AL43" s="103">
        <f t="shared" ref="AL43:AO43" si="16">IF(AL$25=TRUE,(IF($X$26=2,($Y$43*AL29),0)),0)</f>
        <v>0</v>
      </c>
      <c r="AM43" s="103">
        <f t="shared" si="16"/>
        <v>0</v>
      </c>
      <c r="AN43" s="103">
        <f t="shared" si="16"/>
        <v>0</v>
      </c>
      <c r="AO43" s="103">
        <f t="shared" si="16"/>
        <v>0</v>
      </c>
      <c r="AP43" s="103">
        <f t="shared" ref="AP43:AP44" si="17">SUM(AD43:AO43)</f>
        <v>0</v>
      </c>
      <c r="AQ43" s="103"/>
      <c r="AR43" s="103"/>
      <c r="AS43" s="103"/>
      <c r="AT43" s="103"/>
      <c r="AU43" s="103"/>
      <c r="AV43" s="103"/>
      <c r="AW43" s="103"/>
      <c r="AX43" s="103"/>
      <c r="AY43" s="103"/>
      <c r="AZ43" s="103"/>
      <c r="BA43" s="103"/>
      <c r="BB43" s="103"/>
      <c r="BC43" s="103"/>
      <c r="BD43" s="103"/>
      <c r="BE43" s="103"/>
      <c r="BF43" s="103"/>
      <c r="BG43" s="212"/>
      <c r="BH43" s="212"/>
      <c r="BI43" s="210"/>
    </row>
    <row r="44" spans="2:61" ht="15.75" thickBot="1" x14ac:dyDescent="0.3">
      <c r="B44" s="194" t="s">
        <v>43</v>
      </c>
      <c r="C44" s="195"/>
      <c r="D44" s="40" t="s">
        <v>29</v>
      </c>
      <c r="E44" s="41"/>
      <c r="F44" s="41"/>
      <c r="G44" s="41"/>
      <c r="H44" s="40" t="s">
        <v>29</v>
      </c>
      <c r="I44" s="42"/>
      <c r="M44" s="102"/>
      <c r="N44" s="103"/>
      <c r="O44" s="103"/>
      <c r="P44" s="103"/>
      <c r="Q44" s="103"/>
      <c r="R44" s="103"/>
      <c r="S44" s="103"/>
      <c r="T44" s="103"/>
      <c r="U44" s="103" t="s">
        <v>119</v>
      </c>
      <c r="V44" s="103" t="s">
        <v>120</v>
      </c>
      <c r="W44" s="103"/>
      <c r="X44" s="103"/>
      <c r="Y44" s="103"/>
      <c r="Z44" s="103"/>
      <c r="AA44" s="103"/>
      <c r="AB44" s="103"/>
      <c r="AC44" s="103" t="s">
        <v>32</v>
      </c>
      <c r="AD44" s="103">
        <f t="shared" ref="AD44:AH44" si="18">IF(AD$25=TRUE,(IF($X$26=3,($Z$43*AD30),0)),0)</f>
        <v>0</v>
      </c>
      <c r="AE44" s="103">
        <f t="shared" si="18"/>
        <v>0</v>
      </c>
      <c r="AF44" s="103">
        <f t="shared" si="18"/>
        <v>0</v>
      </c>
      <c r="AG44" s="103">
        <f t="shared" si="18"/>
        <v>0</v>
      </c>
      <c r="AH44" s="103">
        <f t="shared" si="18"/>
        <v>0</v>
      </c>
      <c r="AI44" s="103">
        <f>IF(AI$25=TRUE,(IF($X$26=3,($Z$43*AI30),0)),0)</f>
        <v>0</v>
      </c>
      <c r="AJ44" s="108">
        <f>IF($AJ$25=TRUE,IF($X$26=3,($Z$43),0),0)</f>
        <v>0</v>
      </c>
      <c r="AK44" s="103">
        <f>IF(AK$25=TRUE,(IF($X$26=3,($Z$43*AK30),0)),0)</f>
        <v>0</v>
      </c>
      <c r="AL44" s="103">
        <f t="shared" ref="AL44:AO44" si="19">IF(AL$25=TRUE,(IF($X$26=3,($Z$43*AL30),0)),0)</f>
        <v>0</v>
      </c>
      <c r="AM44" s="103">
        <f t="shared" si="19"/>
        <v>0</v>
      </c>
      <c r="AN44" s="103">
        <f t="shared" si="19"/>
        <v>0</v>
      </c>
      <c r="AO44" s="103">
        <f t="shared" si="19"/>
        <v>0</v>
      </c>
      <c r="AP44" s="103">
        <f t="shared" si="17"/>
        <v>0</v>
      </c>
      <c r="AQ44" s="103"/>
      <c r="AR44" s="103"/>
      <c r="AS44" s="103"/>
      <c r="AT44" s="103"/>
      <c r="AU44" s="103"/>
      <c r="AV44" s="103"/>
      <c r="AW44" s="103"/>
      <c r="AX44" s="103"/>
      <c r="AY44" s="103"/>
      <c r="AZ44" s="103"/>
      <c r="BA44" s="103"/>
      <c r="BB44" s="103"/>
      <c r="BC44" s="103"/>
      <c r="BD44" s="103"/>
      <c r="BE44" s="103"/>
      <c r="BF44" s="103"/>
      <c r="BG44" s="212"/>
      <c r="BH44" s="212"/>
      <c r="BI44" s="210"/>
    </row>
    <row r="45" spans="2:61" ht="15.75" thickBot="1" x14ac:dyDescent="0.3">
      <c r="B45" s="196" t="s">
        <v>44</v>
      </c>
      <c r="C45" s="197"/>
      <c r="D45" s="189">
        <f>SUM(S36)</f>
        <v>0</v>
      </c>
      <c r="E45" s="43"/>
      <c r="F45" s="198" t="s">
        <v>45</v>
      </c>
      <c r="G45" s="198"/>
      <c r="H45" s="165">
        <f>SUM(T36)</f>
        <v>0</v>
      </c>
      <c r="I45" s="44"/>
      <c r="M45" s="102"/>
      <c r="N45" s="103"/>
      <c r="O45" s="103"/>
      <c r="P45" s="103"/>
      <c r="Q45" s="103"/>
      <c r="R45" s="103"/>
      <c r="S45" s="103"/>
      <c r="T45" s="103"/>
      <c r="U45" s="103" t="s">
        <v>120</v>
      </c>
      <c r="V45" s="103" t="s">
        <v>121</v>
      </c>
      <c r="W45" s="103"/>
      <c r="X45" s="103"/>
      <c r="Y45" s="103"/>
      <c r="Z45" s="103"/>
      <c r="AA45" s="103"/>
      <c r="AB45" s="103"/>
      <c r="AC45" s="103" t="s">
        <v>33</v>
      </c>
      <c r="AD45" s="103">
        <f t="shared" ref="AD45:AH45" si="20">IF(AD$25=TRUE,(IF($X$26=4,($AA$43*AD31),0)),0)</f>
        <v>0</v>
      </c>
      <c r="AE45" s="103">
        <f t="shared" si="20"/>
        <v>0</v>
      </c>
      <c r="AF45" s="103">
        <f t="shared" si="20"/>
        <v>0</v>
      </c>
      <c r="AG45" s="103">
        <f t="shared" si="20"/>
        <v>0</v>
      </c>
      <c r="AH45" s="103">
        <f t="shared" si="20"/>
        <v>0</v>
      </c>
      <c r="AI45" s="103">
        <f>IF(AI$25=TRUE,(IF($X$26=4,($AA$43*AI31),0)),0)</f>
        <v>0</v>
      </c>
      <c r="AJ45" s="108">
        <f>IF($AJ$25=TRUE,IF($X$26=4,($AA$43),0),0)</f>
        <v>0</v>
      </c>
      <c r="AK45" s="103">
        <f>IF(AK$25=TRUE,(IF($X$26=4,($AA$43*AK31),0)),0)</f>
        <v>0</v>
      </c>
      <c r="AL45" s="103">
        <f t="shared" ref="AL45:AO45" si="21">IF(AL$25=TRUE,(IF($X$26=4,($AA$43*AL31),0)),0)</f>
        <v>0</v>
      </c>
      <c r="AM45" s="103">
        <f t="shared" si="21"/>
        <v>0</v>
      </c>
      <c r="AN45" s="103">
        <f t="shared" si="21"/>
        <v>0</v>
      </c>
      <c r="AO45" s="103">
        <f t="shared" si="21"/>
        <v>0</v>
      </c>
      <c r="AP45" s="103">
        <f>SUM(AD45:AO45)</f>
        <v>0</v>
      </c>
      <c r="AQ45" s="103"/>
      <c r="AR45" s="103"/>
      <c r="AS45" s="103"/>
      <c r="AT45" s="103"/>
      <c r="AU45" s="103"/>
      <c r="AV45" s="103"/>
      <c r="AW45" s="103"/>
      <c r="AX45" s="103"/>
      <c r="AY45" s="103"/>
      <c r="AZ45" s="103"/>
      <c r="BA45" s="103"/>
      <c r="BB45" s="103"/>
      <c r="BC45" s="103"/>
      <c r="BD45" s="103"/>
      <c r="BE45" s="103"/>
      <c r="BF45" s="103"/>
      <c r="BG45" s="212"/>
      <c r="BH45" s="212"/>
      <c r="BI45" s="210"/>
    </row>
    <row r="46" spans="2:61" ht="15.75" thickBot="1" x14ac:dyDescent="0.3">
      <c r="B46" s="196"/>
      <c r="C46" s="197"/>
      <c r="D46" s="189"/>
      <c r="E46" s="43"/>
      <c r="F46" s="198"/>
      <c r="G46" s="198"/>
      <c r="H46" s="166"/>
      <c r="I46" s="44"/>
      <c r="M46" s="102"/>
      <c r="N46" s="103"/>
      <c r="O46" s="103"/>
      <c r="P46" s="103"/>
      <c r="Q46" s="103"/>
      <c r="R46" s="103"/>
      <c r="S46" s="103"/>
      <c r="T46" s="103"/>
      <c r="U46" s="103" t="s">
        <v>121</v>
      </c>
      <c r="V46" s="103" t="s">
        <v>122</v>
      </c>
      <c r="W46" s="103"/>
      <c r="X46" s="103"/>
      <c r="Y46" s="103"/>
      <c r="Z46" s="103"/>
      <c r="AA46" s="103"/>
      <c r="AB46" s="103"/>
      <c r="AC46" s="103"/>
      <c r="AD46" s="103"/>
      <c r="AE46" s="103"/>
      <c r="AF46" s="103"/>
      <c r="AG46" s="103"/>
      <c r="AH46" s="103"/>
      <c r="AI46" s="103"/>
      <c r="AJ46" s="108"/>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212"/>
      <c r="BH46" s="212"/>
      <c r="BI46" s="210"/>
    </row>
    <row r="47" spans="2:61" ht="15.75" thickBot="1" x14ac:dyDescent="0.3">
      <c r="B47" s="185" t="s">
        <v>46</v>
      </c>
      <c r="C47" s="186"/>
      <c r="D47" s="189">
        <f>SUM(R36)</f>
        <v>0</v>
      </c>
      <c r="E47" s="43"/>
      <c r="F47" s="43"/>
      <c r="G47" s="43"/>
      <c r="H47" s="43"/>
      <c r="I47" s="44"/>
      <c r="M47" s="102"/>
      <c r="N47" s="103"/>
      <c r="O47" s="103"/>
      <c r="P47" s="103"/>
      <c r="Q47" s="103"/>
      <c r="R47" s="103"/>
      <c r="S47" s="103"/>
      <c r="T47" s="103"/>
      <c r="U47" s="103" t="s">
        <v>122</v>
      </c>
      <c r="V47" s="103" t="s">
        <v>123</v>
      </c>
      <c r="W47" s="103"/>
      <c r="X47" s="103"/>
      <c r="Y47" s="103"/>
      <c r="Z47" s="103"/>
      <c r="AA47" s="103"/>
      <c r="AB47" s="103"/>
      <c r="AC47" s="103"/>
      <c r="AD47" s="103"/>
      <c r="AE47" s="103"/>
      <c r="AF47" s="103"/>
      <c r="AG47" s="103"/>
      <c r="AH47" s="103"/>
      <c r="AI47" s="103"/>
      <c r="AJ47" s="108"/>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212"/>
      <c r="BH47" s="212"/>
      <c r="BI47" s="210"/>
    </row>
    <row r="48" spans="2:61" ht="15.75" thickBot="1" x14ac:dyDescent="0.3">
      <c r="B48" s="187"/>
      <c r="C48" s="188"/>
      <c r="D48" s="189"/>
      <c r="E48" s="45"/>
      <c r="F48" s="45"/>
      <c r="G48" s="45"/>
      <c r="H48" s="45"/>
      <c r="I48" s="46"/>
      <c r="M48" s="102"/>
      <c r="N48" s="103"/>
      <c r="O48" s="103"/>
      <c r="P48" s="103"/>
      <c r="Q48" s="103"/>
      <c r="R48" s="103"/>
      <c r="S48" s="103"/>
      <c r="T48" s="103"/>
      <c r="U48" s="103" t="s">
        <v>123</v>
      </c>
      <c r="V48" s="103">
        <v>4</v>
      </c>
      <c r="W48" s="103"/>
      <c r="X48" s="103"/>
      <c r="Y48" s="103"/>
      <c r="Z48" s="103"/>
      <c r="AA48" s="103"/>
      <c r="AB48" s="103"/>
      <c r="AC48" s="103"/>
      <c r="AD48" s="103"/>
      <c r="AE48" s="103"/>
      <c r="AF48" s="103"/>
      <c r="AG48" s="103"/>
      <c r="AH48" s="103"/>
      <c r="AI48" s="103"/>
      <c r="AJ48" s="108"/>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212"/>
      <c r="BH48" s="212"/>
      <c r="BI48" s="210"/>
    </row>
    <row r="49" spans="2:61" ht="15.75" customHeight="1" thickBot="1" x14ac:dyDescent="0.3">
      <c r="M49" s="102"/>
      <c r="N49" s="103"/>
      <c r="O49" s="103"/>
      <c r="P49" s="103"/>
      <c r="Q49" s="103"/>
      <c r="R49" s="103"/>
      <c r="S49" s="103"/>
      <c r="T49" s="103"/>
      <c r="U49" s="103">
        <v>7</v>
      </c>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212"/>
      <c r="BH49" s="212"/>
      <c r="BI49" s="210"/>
    </row>
    <row r="50" spans="2:61" ht="24.75" customHeight="1" x14ac:dyDescent="0.25">
      <c r="B50" s="58"/>
      <c r="C50" s="59"/>
      <c r="D50" s="59"/>
      <c r="E50" s="59"/>
      <c r="F50" s="163" t="s">
        <v>102</v>
      </c>
      <c r="G50" s="163"/>
      <c r="H50" s="163"/>
      <c r="I50" s="164"/>
      <c r="J50" s="1"/>
      <c r="K50" s="93"/>
      <c r="L50" s="93"/>
      <c r="M50" s="102"/>
      <c r="N50" s="103"/>
      <c r="O50" s="103"/>
      <c r="P50" s="103"/>
      <c r="Q50" s="103"/>
      <c r="R50" s="103"/>
      <c r="S50" s="103"/>
      <c r="T50" s="103"/>
      <c r="U50" s="103"/>
      <c r="V50" s="103"/>
      <c r="W50" s="103"/>
      <c r="X50" s="109" t="s">
        <v>47</v>
      </c>
      <c r="Y50" s="110"/>
      <c r="Z50" s="110"/>
      <c r="AA50" s="110"/>
      <c r="AB50" s="110"/>
      <c r="AC50" s="110"/>
      <c r="AD50" s="110"/>
      <c r="AE50" s="110"/>
      <c r="AF50" s="110"/>
      <c r="AG50" s="110"/>
      <c r="AH50" s="110"/>
      <c r="AI50" s="110"/>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212"/>
      <c r="BH50" s="212"/>
      <c r="BI50" s="210"/>
    </row>
    <row r="51" spans="2:61" ht="23.25" customHeight="1" thickBot="1" x14ac:dyDescent="0.3">
      <c r="B51" s="62"/>
      <c r="C51" s="63"/>
      <c r="D51" s="63"/>
      <c r="E51" s="63"/>
      <c r="F51" s="70"/>
      <c r="G51" s="70"/>
      <c r="H51" s="70"/>
      <c r="I51" s="71"/>
      <c r="J51" s="1"/>
      <c r="K51" s="93"/>
      <c r="L51" s="93"/>
      <c r="M51" s="102"/>
      <c r="N51" s="103"/>
      <c r="O51" s="103"/>
      <c r="P51" s="103"/>
      <c r="Q51" s="103"/>
      <c r="R51" s="103"/>
      <c r="S51" s="103"/>
      <c r="T51" s="103"/>
      <c r="U51" s="103"/>
      <c r="V51" s="103"/>
      <c r="W51" s="103"/>
      <c r="X51" s="111"/>
      <c r="Y51" s="111"/>
      <c r="Z51" s="111"/>
      <c r="AA51" s="112" t="s">
        <v>49</v>
      </c>
      <c r="AB51" s="113"/>
      <c r="AC51" s="113"/>
      <c r="AD51" s="113"/>
      <c r="AE51" s="113"/>
      <c r="AF51" s="113"/>
      <c r="AG51" s="113"/>
      <c r="AH51" s="113"/>
      <c r="AI51" s="112" t="s">
        <v>50</v>
      </c>
      <c r="AJ51" s="113"/>
      <c r="AK51" s="113"/>
      <c r="AL51" s="113"/>
      <c r="AM51" s="113"/>
      <c r="AN51" s="113"/>
      <c r="AO51" s="113"/>
      <c r="AP51" s="113"/>
      <c r="AQ51" s="112" t="s">
        <v>51</v>
      </c>
      <c r="AR51" s="113"/>
      <c r="AS51" s="113"/>
      <c r="AT51" s="113"/>
      <c r="AU51" s="113"/>
      <c r="AV51" s="113"/>
      <c r="AW51" s="113"/>
      <c r="AX51" s="113"/>
      <c r="AY51" s="112" t="s">
        <v>52</v>
      </c>
      <c r="AZ51" s="113"/>
      <c r="BA51" s="113"/>
      <c r="BB51" s="113"/>
      <c r="BC51" s="113"/>
      <c r="BD51" s="103"/>
      <c r="BE51" s="103"/>
      <c r="BF51" s="103"/>
      <c r="BG51" s="212"/>
      <c r="BH51" s="212"/>
      <c r="BI51" s="210"/>
    </row>
    <row r="52" spans="2:61" ht="15.75" thickBot="1" x14ac:dyDescent="0.3">
      <c r="F52" s="65"/>
      <c r="J52" s="1"/>
      <c r="K52" s="93"/>
      <c r="L52" s="93"/>
      <c r="M52" s="102"/>
      <c r="N52" s="103"/>
      <c r="O52" s="103"/>
      <c r="P52" s="103"/>
      <c r="Q52" s="103"/>
      <c r="R52" s="103"/>
      <c r="S52" s="103"/>
      <c r="T52" s="103"/>
      <c r="U52" s="103"/>
      <c r="V52" s="103"/>
      <c r="W52" s="103"/>
      <c r="X52" s="103"/>
      <c r="Y52" s="113" t="s">
        <v>53</v>
      </c>
      <c r="Z52" s="113"/>
      <c r="AA52" s="103" t="s">
        <v>54</v>
      </c>
      <c r="AB52" s="103"/>
      <c r="AC52" s="103"/>
      <c r="AD52" s="103"/>
      <c r="AE52" s="113"/>
      <c r="AF52" s="113"/>
      <c r="AG52" s="113" t="s">
        <v>53</v>
      </c>
      <c r="AH52" s="113"/>
      <c r="AI52" s="103" t="s">
        <v>55</v>
      </c>
      <c r="AJ52" s="103"/>
      <c r="AK52" s="113"/>
      <c r="AL52" s="113"/>
      <c r="AM52" s="113"/>
      <c r="AN52" s="113"/>
      <c r="AO52" s="113" t="s">
        <v>53</v>
      </c>
      <c r="AP52" s="113"/>
      <c r="AQ52" s="103" t="s">
        <v>55</v>
      </c>
      <c r="AR52" s="103"/>
      <c r="AS52" s="113"/>
      <c r="AT52" s="113"/>
      <c r="AU52" s="113"/>
      <c r="AV52" s="113"/>
      <c r="AW52" s="113" t="s">
        <v>53</v>
      </c>
      <c r="AX52" s="113"/>
      <c r="AY52" s="103" t="s">
        <v>56</v>
      </c>
      <c r="AZ52" s="103"/>
      <c r="BA52" s="113"/>
      <c r="BB52" s="113"/>
      <c r="BC52" s="113"/>
      <c r="BD52" s="103"/>
      <c r="BE52" s="103"/>
      <c r="BF52" s="103"/>
      <c r="BG52" s="212"/>
      <c r="BH52" s="212"/>
      <c r="BI52" s="210"/>
    </row>
    <row r="53" spans="2:61" ht="30.75" thickBot="1" x14ac:dyDescent="0.3">
      <c r="B53" s="66">
        <v>0</v>
      </c>
      <c r="C53" s="67" t="s">
        <v>93</v>
      </c>
      <c r="D53" s="68"/>
      <c r="E53" s="78"/>
      <c r="F53" s="68" t="s">
        <v>103</v>
      </c>
      <c r="G53" s="68"/>
      <c r="H53" s="68"/>
      <c r="I53" s="69"/>
      <c r="J53" s="1"/>
      <c r="K53" s="93"/>
      <c r="L53" s="93"/>
      <c r="M53" s="102"/>
      <c r="N53" s="103"/>
      <c r="O53" s="103"/>
      <c r="P53" s="103"/>
      <c r="Q53" s="103"/>
      <c r="R53" s="103"/>
      <c r="S53" s="103"/>
      <c r="T53" s="103"/>
      <c r="U53" s="103"/>
      <c r="V53" s="103"/>
      <c r="W53" s="103"/>
      <c r="X53" s="103"/>
      <c r="Y53" s="113">
        <v>10</v>
      </c>
      <c r="Z53" s="113"/>
      <c r="AA53" s="103" t="s">
        <v>57</v>
      </c>
      <c r="AB53" s="103"/>
      <c r="AC53" s="103"/>
      <c r="AD53" s="103"/>
      <c r="AE53" s="113" t="s">
        <v>58</v>
      </c>
      <c r="AF53" s="113"/>
      <c r="AG53" s="113">
        <v>12</v>
      </c>
      <c r="AH53" s="113"/>
      <c r="AI53" s="103" t="s">
        <v>59</v>
      </c>
      <c r="AJ53" s="103"/>
      <c r="AK53" s="113"/>
      <c r="AL53" s="113"/>
      <c r="AM53" s="113" t="s">
        <v>58</v>
      </c>
      <c r="AN53" s="113"/>
      <c r="AO53" s="113">
        <v>15</v>
      </c>
      <c r="AP53" s="113"/>
      <c r="AQ53" s="103" t="s">
        <v>59</v>
      </c>
      <c r="AR53" s="103"/>
      <c r="AS53" s="113"/>
      <c r="AT53" s="113"/>
      <c r="AU53" s="113" t="s">
        <v>58</v>
      </c>
      <c r="AV53" s="113"/>
      <c r="AW53" s="113">
        <v>17</v>
      </c>
      <c r="AX53" s="113"/>
      <c r="AY53" s="103" t="s">
        <v>59</v>
      </c>
      <c r="AZ53" s="103"/>
      <c r="BA53" s="113"/>
      <c r="BB53" s="113"/>
      <c r="BC53" s="113" t="s">
        <v>58</v>
      </c>
      <c r="BD53" s="103"/>
      <c r="BE53" s="103"/>
      <c r="BF53" s="103"/>
      <c r="BG53" s="212"/>
      <c r="BH53" s="212"/>
      <c r="BI53" s="210"/>
    </row>
    <row r="54" spans="2:61" ht="15.75" customHeight="1" thickBot="1" x14ac:dyDescent="0.3">
      <c r="B54" s="84"/>
      <c r="C54" s="85"/>
      <c r="D54" s="86"/>
      <c r="E54" s="87"/>
      <c r="F54" s="88"/>
      <c r="G54" s="86"/>
      <c r="H54" s="86"/>
      <c r="I54" s="87"/>
      <c r="J54" s="1"/>
      <c r="K54" s="93"/>
      <c r="L54" s="93"/>
      <c r="M54" s="102"/>
      <c r="N54" s="103"/>
      <c r="O54" s="103"/>
      <c r="P54" s="103"/>
      <c r="Q54" s="103"/>
      <c r="R54" s="103"/>
      <c r="S54" s="103"/>
      <c r="T54" s="103"/>
      <c r="U54" s="103"/>
      <c r="V54" s="103"/>
      <c r="W54" s="103"/>
      <c r="X54" s="103"/>
      <c r="Y54" s="113"/>
      <c r="Z54" s="113"/>
      <c r="AA54" s="103"/>
      <c r="AB54" s="103"/>
      <c r="AC54" s="103"/>
      <c r="AD54" s="103"/>
      <c r="AE54" s="113"/>
      <c r="AF54" s="113"/>
      <c r="AG54" s="113"/>
      <c r="AH54" s="113"/>
      <c r="AI54" s="103"/>
      <c r="AJ54" s="103"/>
      <c r="AK54" s="113"/>
      <c r="AL54" s="113"/>
      <c r="AM54" s="113"/>
      <c r="AN54" s="113"/>
      <c r="AO54" s="113"/>
      <c r="AP54" s="113"/>
      <c r="AQ54" s="103"/>
      <c r="AR54" s="103"/>
      <c r="AS54" s="113"/>
      <c r="AT54" s="113"/>
      <c r="AU54" s="113"/>
      <c r="AV54" s="113"/>
      <c r="AW54" s="113"/>
      <c r="AX54" s="113"/>
      <c r="AY54" s="103"/>
      <c r="AZ54" s="103"/>
      <c r="BA54" s="113"/>
      <c r="BB54" s="113"/>
      <c r="BC54" s="113"/>
      <c r="BD54" s="103"/>
      <c r="BE54" s="103"/>
      <c r="BF54" s="103"/>
      <c r="BG54" s="212"/>
      <c r="BH54" s="212"/>
      <c r="BI54" s="210"/>
    </row>
    <row r="55" spans="2:61" ht="21" x14ac:dyDescent="0.25">
      <c r="B55" s="47">
        <f>SUM(AR37)</f>
        <v>0</v>
      </c>
      <c r="C55" s="48"/>
      <c r="D55" s="72" t="s">
        <v>109</v>
      </c>
      <c r="E55" s="49"/>
      <c r="F55" s="49"/>
      <c r="G55" s="49"/>
      <c r="H55" s="48"/>
      <c r="I55" s="50"/>
      <c r="J55" s="1"/>
      <c r="K55" s="93"/>
      <c r="L55" s="93"/>
      <c r="M55" s="102"/>
      <c r="N55" s="103"/>
      <c r="O55" s="103"/>
      <c r="P55" s="103"/>
      <c r="Q55" s="103"/>
      <c r="R55" s="103"/>
      <c r="S55" s="103"/>
      <c r="T55" s="103"/>
      <c r="U55" s="103"/>
      <c r="V55" s="103"/>
      <c r="W55" s="103"/>
      <c r="X55" s="103"/>
      <c r="Y55" s="103"/>
      <c r="Z55" s="103"/>
      <c r="AA55" s="103" t="s">
        <v>60</v>
      </c>
      <c r="AB55" s="103"/>
      <c r="AC55" s="103"/>
      <c r="AD55" s="103"/>
      <c r="AE55" s="103"/>
      <c r="AF55" s="103"/>
      <c r="AG55" s="103"/>
      <c r="AH55" s="103"/>
      <c r="AI55" s="103" t="s">
        <v>61</v>
      </c>
      <c r="AJ55" s="103"/>
      <c r="AK55" s="103"/>
      <c r="AL55" s="103"/>
      <c r="AM55" s="103"/>
      <c r="AN55" s="103"/>
      <c r="AO55" s="103"/>
      <c r="AP55" s="103"/>
      <c r="AQ55" s="103" t="s">
        <v>62</v>
      </c>
      <c r="AR55" s="103"/>
      <c r="AS55" s="103"/>
      <c r="AT55" s="103"/>
      <c r="AU55" s="103"/>
      <c r="AV55" s="103"/>
      <c r="AW55" s="103"/>
      <c r="AX55" s="103"/>
      <c r="AY55" s="103" t="s">
        <v>63</v>
      </c>
      <c r="AZ55" s="103"/>
      <c r="BA55" s="103"/>
      <c r="BB55" s="103"/>
      <c r="BC55" s="103"/>
      <c r="BD55" s="103"/>
      <c r="BE55" s="103"/>
      <c r="BF55" s="103"/>
      <c r="BG55" s="212"/>
      <c r="BH55" s="212"/>
      <c r="BI55" s="210"/>
    </row>
    <row r="56" spans="2:61" ht="21" x14ac:dyDescent="0.25">
      <c r="B56" s="98">
        <f>IF(AS37&gt;0,(AS37),(0))</f>
        <v>0</v>
      </c>
      <c r="C56" s="51"/>
      <c r="D56" s="73" t="s">
        <v>48</v>
      </c>
      <c r="E56" s="52"/>
      <c r="F56" s="51"/>
      <c r="G56" s="51"/>
      <c r="H56" s="51"/>
      <c r="I56" s="53"/>
      <c r="J56" s="1"/>
      <c r="K56" s="93"/>
      <c r="L56" s="93"/>
      <c r="M56" s="102"/>
      <c r="N56" s="103"/>
      <c r="O56" s="103"/>
      <c r="P56" s="103"/>
      <c r="Q56" s="103"/>
      <c r="R56" s="103"/>
      <c r="S56" s="103"/>
      <c r="T56" s="103"/>
      <c r="U56" s="103"/>
      <c r="V56" s="103"/>
      <c r="W56" s="103"/>
      <c r="X56" s="126" t="s">
        <v>64</v>
      </c>
      <c r="Y56" s="126" t="s">
        <v>65</v>
      </c>
      <c r="Z56" s="126" t="s">
        <v>66</v>
      </c>
      <c r="AA56" s="126" t="s">
        <v>67</v>
      </c>
      <c r="AB56" s="126" t="s">
        <v>68</v>
      </c>
      <c r="AC56" s="140" t="s">
        <v>69</v>
      </c>
      <c r="AD56" s="140"/>
      <c r="AE56" s="126"/>
      <c r="AF56" s="126" t="s">
        <v>64</v>
      </c>
      <c r="AG56" s="126" t="s">
        <v>65</v>
      </c>
      <c r="AH56" s="126" t="s">
        <v>66</v>
      </c>
      <c r="AI56" s="126" t="s">
        <v>67</v>
      </c>
      <c r="AJ56" s="126" t="s">
        <v>68</v>
      </c>
      <c r="AK56" s="140" t="s">
        <v>69</v>
      </c>
      <c r="AL56" s="140"/>
      <c r="AM56" s="126"/>
      <c r="AN56" s="126" t="s">
        <v>64</v>
      </c>
      <c r="AO56" s="126" t="s">
        <v>65</v>
      </c>
      <c r="AP56" s="126" t="s">
        <v>66</v>
      </c>
      <c r="AQ56" s="126" t="s">
        <v>67</v>
      </c>
      <c r="AR56" s="126" t="s">
        <v>68</v>
      </c>
      <c r="AS56" s="140" t="s">
        <v>69</v>
      </c>
      <c r="AT56" s="140"/>
      <c r="AU56" s="126"/>
      <c r="AV56" s="126" t="s">
        <v>64</v>
      </c>
      <c r="AW56" s="126" t="s">
        <v>65</v>
      </c>
      <c r="AX56" s="126" t="s">
        <v>66</v>
      </c>
      <c r="AY56" s="126" t="s">
        <v>67</v>
      </c>
      <c r="AZ56" s="126" t="s">
        <v>68</v>
      </c>
      <c r="BA56" s="140" t="s">
        <v>69</v>
      </c>
      <c r="BB56" s="140"/>
      <c r="BC56" s="126"/>
      <c r="BD56" s="103"/>
      <c r="BE56" s="103"/>
      <c r="BF56" s="103"/>
      <c r="BG56" s="212"/>
      <c r="BH56" s="212"/>
      <c r="BI56" s="210"/>
    </row>
    <row r="57" spans="2:61" ht="21.75" thickBot="1" x14ac:dyDescent="0.3">
      <c r="B57" s="54">
        <f>IF(Units=1,(B55*W26),(B55*W26)/1000)</f>
        <v>0</v>
      </c>
      <c r="C57" s="55"/>
      <c r="D57" s="74" t="s">
        <v>111</v>
      </c>
      <c r="E57" s="56"/>
      <c r="F57" s="56"/>
      <c r="G57" s="56"/>
      <c r="H57" s="55"/>
      <c r="I57" s="57"/>
      <c r="J57" s="1"/>
      <c r="K57" s="93"/>
      <c r="L57" s="93"/>
      <c r="M57" s="102"/>
      <c r="N57" s="103"/>
      <c r="O57" s="103"/>
      <c r="P57" s="103"/>
      <c r="Q57" s="103"/>
      <c r="R57" s="103"/>
      <c r="S57" s="103"/>
      <c r="T57" s="103"/>
      <c r="U57" s="103"/>
      <c r="V57" s="103"/>
      <c r="W57" s="103"/>
      <c r="X57" s="126"/>
      <c r="Y57" s="126" t="s">
        <v>70</v>
      </c>
      <c r="Z57" s="126"/>
      <c r="AA57" s="126" t="s">
        <v>71</v>
      </c>
      <c r="AB57" s="126" t="s">
        <v>72</v>
      </c>
      <c r="AC57" s="126" t="s">
        <v>73</v>
      </c>
      <c r="AD57" s="126" t="s">
        <v>74</v>
      </c>
      <c r="AE57" s="126"/>
      <c r="AF57" s="126"/>
      <c r="AG57" s="126" t="s">
        <v>70</v>
      </c>
      <c r="AH57" s="126"/>
      <c r="AI57" s="126" t="s">
        <v>71</v>
      </c>
      <c r="AJ57" s="126" t="s">
        <v>72</v>
      </c>
      <c r="AK57" s="126" t="s">
        <v>73</v>
      </c>
      <c r="AL57" s="126" t="s">
        <v>74</v>
      </c>
      <c r="AM57" s="126"/>
      <c r="AN57" s="126"/>
      <c r="AO57" s="126" t="s">
        <v>70</v>
      </c>
      <c r="AP57" s="126"/>
      <c r="AQ57" s="126" t="s">
        <v>71</v>
      </c>
      <c r="AR57" s="126" t="s">
        <v>72</v>
      </c>
      <c r="AS57" s="126" t="s">
        <v>73</v>
      </c>
      <c r="AT57" s="126" t="s">
        <v>74</v>
      </c>
      <c r="AU57" s="126"/>
      <c r="AV57" s="126"/>
      <c r="AW57" s="126" t="s">
        <v>70</v>
      </c>
      <c r="AX57" s="126"/>
      <c r="AY57" s="126" t="s">
        <v>71</v>
      </c>
      <c r="AZ57" s="126" t="s">
        <v>72</v>
      </c>
      <c r="BA57" s="126" t="s">
        <v>73</v>
      </c>
      <c r="BB57" s="126" t="s">
        <v>74</v>
      </c>
      <c r="BC57" s="126"/>
      <c r="BD57" s="126" t="s">
        <v>75</v>
      </c>
      <c r="BE57" s="126" t="s">
        <v>76</v>
      </c>
      <c r="BF57" s="126"/>
      <c r="BG57" s="212"/>
      <c r="BH57" s="212"/>
      <c r="BI57" s="210"/>
    </row>
    <row r="58" spans="2:61" x14ac:dyDescent="0.25">
      <c r="B58" s="1"/>
      <c r="C58" s="1"/>
      <c r="D58" s="1"/>
      <c r="E58" s="1"/>
      <c r="F58" s="1"/>
      <c r="G58" s="1"/>
      <c r="H58" s="1"/>
      <c r="I58" s="1"/>
      <c r="J58" s="1"/>
      <c r="K58" s="93"/>
      <c r="L58" s="93"/>
      <c r="M58" s="102"/>
      <c r="N58" s="103"/>
      <c r="O58" s="103"/>
      <c r="P58" s="103"/>
      <c r="Q58" s="103"/>
      <c r="R58" s="103"/>
      <c r="S58" s="103"/>
      <c r="T58" s="103"/>
      <c r="U58" s="103"/>
      <c r="V58" s="103"/>
      <c r="W58" s="103"/>
      <c r="X58" s="114">
        <v>90</v>
      </c>
      <c r="Y58" s="126">
        <v>20</v>
      </c>
      <c r="Z58" s="113" t="s">
        <v>77</v>
      </c>
      <c r="AA58" s="126">
        <v>10</v>
      </c>
      <c r="AB58" s="115">
        <v>0.34248687884710449</v>
      </c>
      <c r="AC58" s="115">
        <f t="shared" ref="AC58:AC87" si="22">(AB58*34650)/(X58*(POWER(AA58,2)))</f>
        <v>1.3185744835613524</v>
      </c>
      <c r="AD58" s="115">
        <f t="shared" ref="AD58:AD87" si="23">(AB58*34650)/((0.866)*(X58*(POWER(AA58,2))))</f>
        <v>1.5226033297475201</v>
      </c>
      <c r="AE58" s="115">
        <v>40</v>
      </c>
      <c r="AF58" s="114">
        <v>90</v>
      </c>
      <c r="AG58" s="126">
        <v>20</v>
      </c>
      <c r="AH58" s="113" t="s">
        <v>77</v>
      </c>
      <c r="AI58" s="126">
        <v>12</v>
      </c>
      <c r="AJ58" s="115">
        <v>0.53819366675973557</v>
      </c>
      <c r="AK58" s="115">
        <f>(AJ58*34650)/(AF58*(POWER(AI58,2)))</f>
        <v>1.4389205673784595</v>
      </c>
      <c r="AL58" s="115">
        <f>(AJ58*34650)/((0.866)*(AF58*(POWER(AI58,2))))</f>
        <v>1.6615710939705075</v>
      </c>
      <c r="AM58" s="115">
        <v>50</v>
      </c>
      <c r="AN58" s="114">
        <v>90</v>
      </c>
      <c r="AO58" s="126">
        <v>20</v>
      </c>
      <c r="AP58" s="113" t="s">
        <v>77</v>
      </c>
      <c r="AQ58" s="126">
        <v>15</v>
      </c>
      <c r="AR58" s="115">
        <v>0.77921581186029809</v>
      </c>
      <c r="AS58" s="115">
        <f>(AR58*34650)/(AN58*(POWER(AQ58,2)))</f>
        <v>1.3333248336276211</v>
      </c>
      <c r="AT58" s="115">
        <f>(AR58*34650)/((0.866)*(AN58*(POWER(AQ58,2))))</f>
        <v>1.5396360665445972</v>
      </c>
      <c r="AU58" s="115">
        <v>40</v>
      </c>
      <c r="AV58" s="114">
        <v>90</v>
      </c>
      <c r="AW58" s="126">
        <v>20</v>
      </c>
      <c r="AX58" s="113" t="s">
        <v>77</v>
      </c>
      <c r="AY58" s="126">
        <v>17</v>
      </c>
      <c r="AZ58" s="115">
        <v>0.92960724258499783</v>
      </c>
      <c r="BA58" s="115">
        <f>(AZ58*34650)/(AV58*(POWER(AY58,2)))</f>
        <v>1.2384041120942013</v>
      </c>
      <c r="BB58" s="115">
        <f>(AZ58*34650)/((0.866)*(AV58*(POWER(AY58,2))))</f>
        <v>1.4300278430648976</v>
      </c>
      <c r="BC58" s="115">
        <v>40</v>
      </c>
      <c r="BD58" s="116">
        <f>AVERAGE(AE58,AM58,AU58,BC58)</f>
        <v>42.5</v>
      </c>
      <c r="BE58" s="117">
        <v>0.48</v>
      </c>
      <c r="BF58" s="126">
        <v>20</v>
      </c>
      <c r="BG58" s="212"/>
      <c r="BH58" s="212"/>
      <c r="BI58" s="210"/>
    </row>
    <row r="59" spans="2:61" x14ac:dyDescent="0.25">
      <c r="B59" s="1"/>
      <c r="C59" s="1"/>
      <c r="D59" s="1"/>
      <c r="E59" s="1"/>
      <c r="F59" s="1"/>
      <c r="G59" s="1"/>
      <c r="H59" s="1"/>
      <c r="I59" s="1"/>
      <c r="J59" s="1"/>
      <c r="K59" s="93"/>
      <c r="L59" s="93"/>
      <c r="M59" s="102"/>
      <c r="N59" s="103"/>
      <c r="O59" s="103"/>
      <c r="P59" s="103"/>
      <c r="Q59" s="103"/>
      <c r="R59" s="103"/>
      <c r="S59" s="103"/>
      <c r="T59" s="103"/>
      <c r="U59" s="103"/>
      <c r="V59" s="103"/>
      <c r="W59" s="103"/>
      <c r="X59" s="114">
        <v>90</v>
      </c>
      <c r="Y59" s="126">
        <v>25</v>
      </c>
      <c r="Z59" s="113" t="s">
        <v>77</v>
      </c>
      <c r="AA59" s="126">
        <v>10</v>
      </c>
      <c r="AB59" s="115">
        <v>0.38548390040136205</v>
      </c>
      <c r="AC59" s="115">
        <f t="shared" si="22"/>
        <v>1.4841130165452439</v>
      </c>
      <c r="AD59" s="115">
        <f t="shared" si="23"/>
        <v>1.7137563701446235</v>
      </c>
      <c r="AE59" s="115">
        <v>50</v>
      </c>
      <c r="AF59" s="114">
        <v>90</v>
      </c>
      <c r="AG59" s="126">
        <v>25</v>
      </c>
      <c r="AH59" s="113" t="s">
        <v>77</v>
      </c>
      <c r="AI59" s="126">
        <v>12</v>
      </c>
      <c r="AJ59" s="115">
        <v>0.60576041491642607</v>
      </c>
      <c r="AK59" s="115">
        <f t="shared" ref="AK59:AK87" si="24">(AJ59*34650)/(AF59*(POWER(AI59,2)))</f>
        <v>1.6195677759918337</v>
      </c>
      <c r="AL59" s="115">
        <f t="shared" ref="AL59:AL87" si="25">(AJ59*34650)/((0.866)*(AF59*(POWER(AI59,2))))</f>
        <v>1.8701706420229023</v>
      </c>
      <c r="AM59" s="115">
        <v>55</v>
      </c>
      <c r="AN59" s="114">
        <v>90</v>
      </c>
      <c r="AO59" s="126">
        <v>25</v>
      </c>
      <c r="AP59" s="113" t="s">
        <v>77</v>
      </c>
      <c r="AQ59" s="126">
        <v>15</v>
      </c>
      <c r="AR59" s="115">
        <v>0.88096420731601432</v>
      </c>
      <c r="AS59" s="115">
        <f t="shared" ref="AS59:AS87" si="26">(AR59*34650)/(AN59*(POWER(AQ59,2)))</f>
        <v>1.5074276436296246</v>
      </c>
      <c r="AT59" s="115">
        <f t="shared" ref="AT59:AT87" si="27">(AR59*34650)/((0.866)*(AN59*(POWER(AQ59,2))))</f>
        <v>1.7406785723205827</v>
      </c>
      <c r="AU59" s="115">
        <v>45</v>
      </c>
      <c r="AV59" s="114">
        <v>90</v>
      </c>
      <c r="AW59" s="126">
        <v>25</v>
      </c>
      <c r="AX59" s="113" t="s">
        <v>77</v>
      </c>
      <c r="AY59" s="126">
        <v>17</v>
      </c>
      <c r="AZ59" s="115">
        <v>1.046313443946554</v>
      </c>
      <c r="BA59" s="115">
        <f t="shared" ref="BA59:BA87" si="28">(AZ59*34650)/(AV59*(POWER(AY59,2)))</f>
        <v>1.3938777713474855</v>
      </c>
      <c r="BB59" s="115">
        <f t="shared" ref="BB59:BB87" si="29">(AZ59*34650)/((0.866)*(AV59*(POWER(AY59,2))))</f>
        <v>1.6095586274220388</v>
      </c>
      <c r="BC59" s="115">
        <v>45</v>
      </c>
      <c r="BD59" s="116">
        <f t="shared" ref="BD59:BD87" si="30">AVERAGE(AE59,AM59,AU59,BC59)</f>
        <v>48.75</v>
      </c>
      <c r="BE59" s="117">
        <v>0.53</v>
      </c>
      <c r="BF59" s="126">
        <v>25</v>
      </c>
      <c r="BG59" s="212"/>
      <c r="BH59" s="212"/>
      <c r="BI59" s="210"/>
    </row>
    <row r="60" spans="2:61" x14ac:dyDescent="0.25">
      <c r="B60" s="1"/>
      <c r="C60" s="1"/>
      <c r="D60" s="1"/>
      <c r="E60" s="1"/>
      <c r="F60" s="1"/>
      <c r="G60" s="1"/>
      <c r="H60" s="1"/>
      <c r="I60" s="1"/>
      <c r="J60" s="1"/>
      <c r="K60" s="93"/>
      <c r="L60" s="93"/>
      <c r="M60" s="102"/>
      <c r="N60" s="103"/>
      <c r="O60" s="103"/>
      <c r="P60" s="103"/>
      <c r="Q60" s="103"/>
      <c r="R60" s="103"/>
      <c r="S60" s="103"/>
      <c r="T60" s="103"/>
      <c r="U60" s="103"/>
      <c r="V60" s="103"/>
      <c r="W60" s="103"/>
      <c r="X60" s="114">
        <v>90</v>
      </c>
      <c r="Y60" s="113">
        <v>30</v>
      </c>
      <c r="Z60" s="113" t="s">
        <v>77</v>
      </c>
      <c r="AA60" s="113">
        <v>10</v>
      </c>
      <c r="AB60" s="118">
        <v>0.42459248679543599</v>
      </c>
      <c r="AC60" s="115">
        <f t="shared" si="22"/>
        <v>1.6346810741624285</v>
      </c>
      <c r="AD60" s="115">
        <f t="shared" si="23"/>
        <v>1.8876224874854832</v>
      </c>
      <c r="AE60" s="118">
        <v>58</v>
      </c>
      <c r="AF60" s="114">
        <v>90</v>
      </c>
      <c r="AG60" s="113">
        <v>30</v>
      </c>
      <c r="AH60" s="113" t="s">
        <v>77</v>
      </c>
      <c r="AI60" s="113">
        <v>12</v>
      </c>
      <c r="AJ60" s="118">
        <v>0.66721676496425586</v>
      </c>
      <c r="AK60" s="115">
        <f t="shared" si="24"/>
        <v>1.7838781563280453</v>
      </c>
      <c r="AL60" s="115">
        <f t="shared" si="25"/>
        <v>2.0599054922956639</v>
      </c>
      <c r="AM60" s="118">
        <v>61</v>
      </c>
      <c r="AN60" s="114">
        <v>90</v>
      </c>
      <c r="AO60" s="113">
        <v>30</v>
      </c>
      <c r="AP60" s="113" t="s">
        <v>77</v>
      </c>
      <c r="AQ60" s="113">
        <v>15</v>
      </c>
      <c r="AR60" s="118">
        <v>0.97388561077595837</v>
      </c>
      <c r="AS60" s="115">
        <f t="shared" si="26"/>
        <v>1.6664264895499732</v>
      </c>
      <c r="AT60" s="115">
        <f t="shared" si="27"/>
        <v>1.9242800110276828</v>
      </c>
      <c r="AU60" s="118">
        <v>48</v>
      </c>
      <c r="AV60" s="114">
        <v>90</v>
      </c>
      <c r="AW60" s="113">
        <v>30</v>
      </c>
      <c r="AX60" s="113" t="s">
        <v>77</v>
      </c>
      <c r="AY60" s="113">
        <v>17</v>
      </c>
      <c r="AZ60" s="118">
        <v>1.1524653213018965</v>
      </c>
      <c r="BA60" s="115">
        <f t="shared" si="28"/>
        <v>1.5352911719765749</v>
      </c>
      <c r="BB60" s="115">
        <f t="shared" si="29"/>
        <v>1.772853547317061</v>
      </c>
      <c r="BC60" s="118">
        <v>52</v>
      </c>
      <c r="BD60" s="116">
        <f t="shared" si="30"/>
        <v>54.75</v>
      </c>
      <c r="BE60" s="117">
        <v>0.59</v>
      </c>
      <c r="BF60" s="113">
        <v>30</v>
      </c>
      <c r="BG60" s="212"/>
      <c r="BH60" s="212"/>
      <c r="BI60" s="210"/>
    </row>
    <row r="61" spans="2:61" x14ac:dyDescent="0.25">
      <c r="K61" s="93"/>
      <c r="L61" s="93"/>
      <c r="M61" s="102"/>
      <c r="N61" s="103"/>
      <c r="O61" s="103"/>
      <c r="P61" s="103"/>
      <c r="Q61" s="103"/>
      <c r="R61" s="103"/>
      <c r="S61" s="103"/>
      <c r="T61" s="103"/>
      <c r="U61" s="103"/>
      <c r="V61" s="103"/>
      <c r="W61" s="103"/>
      <c r="X61" s="114">
        <v>90</v>
      </c>
      <c r="Y61" s="126">
        <v>35</v>
      </c>
      <c r="Z61" s="113" t="s">
        <v>77</v>
      </c>
      <c r="AA61" s="126">
        <v>10</v>
      </c>
      <c r="AB61" s="115">
        <v>0.46073807506374259</v>
      </c>
      <c r="AC61" s="115">
        <f t="shared" si="22"/>
        <v>1.7738415889954089</v>
      </c>
      <c r="AD61" s="115">
        <f t="shared" si="23"/>
        <v>2.0483159226274932</v>
      </c>
      <c r="AE61" s="115">
        <v>50</v>
      </c>
      <c r="AF61" s="114">
        <v>90</v>
      </c>
      <c r="AG61" s="126">
        <v>35</v>
      </c>
      <c r="AH61" s="113" t="s">
        <v>77</v>
      </c>
      <c r="AI61" s="126">
        <v>12</v>
      </c>
      <c r="AJ61" s="115">
        <v>0.72401697510016683</v>
      </c>
      <c r="AK61" s="115">
        <f t="shared" si="24"/>
        <v>1.9357398292608627</v>
      </c>
      <c r="AL61" s="115">
        <f t="shared" si="25"/>
        <v>2.2352653917561924</v>
      </c>
      <c r="AM61" s="115">
        <v>55</v>
      </c>
      <c r="AN61" s="114">
        <v>90</v>
      </c>
      <c r="AO61" s="126">
        <v>35</v>
      </c>
      <c r="AP61" s="113" t="s">
        <v>77</v>
      </c>
      <c r="AQ61" s="126">
        <v>15</v>
      </c>
      <c r="AR61" s="115">
        <v>1.0600556947209898</v>
      </c>
      <c r="AS61" s="115">
        <f t="shared" si="26"/>
        <v>1.8138730776336938</v>
      </c>
      <c r="AT61" s="115">
        <f t="shared" si="27"/>
        <v>2.0945416600850968</v>
      </c>
      <c r="AU61" s="115">
        <v>45</v>
      </c>
      <c r="AV61" s="114">
        <v>90</v>
      </c>
      <c r="AW61" s="126">
        <v>35</v>
      </c>
      <c r="AX61" s="113" t="s">
        <v>77</v>
      </c>
      <c r="AY61" s="126">
        <v>17</v>
      </c>
      <c r="AZ61" s="115">
        <v>1.2505747751730154</v>
      </c>
      <c r="BA61" s="115">
        <f t="shared" si="28"/>
        <v>1.6659906174450205</v>
      </c>
      <c r="BB61" s="115">
        <f t="shared" si="29"/>
        <v>1.9237766945092616</v>
      </c>
      <c r="BC61" s="115">
        <v>45</v>
      </c>
      <c r="BD61" s="116">
        <f t="shared" si="30"/>
        <v>48.75</v>
      </c>
      <c r="BE61" s="117">
        <v>0.54</v>
      </c>
      <c r="BF61" s="126">
        <v>35</v>
      </c>
      <c r="BG61" s="212"/>
      <c r="BH61" s="212"/>
      <c r="BI61" s="210"/>
    </row>
    <row r="62" spans="2:61" x14ac:dyDescent="0.25">
      <c r="K62" s="93"/>
      <c r="L62" s="93"/>
      <c r="M62" s="102"/>
      <c r="N62" s="103"/>
      <c r="O62" s="103"/>
      <c r="P62" s="103"/>
      <c r="Q62" s="103"/>
      <c r="R62" s="103"/>
      <c r="S62" s="103"/>
      <c r="T62" s="103"/>
      <c r="U62" s="103"/>
      <c r="V62" s="103"/>
      <c r="W62" s="103"/>
      <c r="X62" s="114">
        <v>90</v>
      </c>
      <c r="Y62" s="126">
        <v>40</v>
      </c>
      <c r="Z62" s="113" t="s">
        <v>77</v>
      </c>
      <c r="AA62" s="126">
        <v>10</v>
      </c>
      <c r="AB62" s="115">
        <v>0.49452680345071026</v>
      </c>
      <c r="AC62" s="115">
        <f t="shared" si="22"/>
        <v>1.9039281932852345</v>
      </c>
      <c r="AD62" s="115">
        <f t="shared" si="23"/>
        <v>2.198531401022211</v>
      </c>
      <c r="AE62" s="115">
        <v>40</v>
      </c>
      <c r="AF62" s="114">
        <v>90</v>
      </c>
      <c r="AG62" s="126">
        <v>40</v>
      </c>
      <c r="AH62" s="113" t="s">
        <v>77</v>
      </c>
      <c r="AI62" s="126">
        <v>12</v>
      </c>
      <c r="AJ62" s="115">
        <v>0.77711354827968748</v>
      </c>
      <c r="AK62" s="115">
        <f t="shared" si="24"/>
        <v>2.0776994172755536</v>
      </c>
      <c r="AL62" s="115">
        <f t="shared" si="25"/>
        <v>2.3991910130202694</v>
      </c>
      <c r="AM62" s="115">
        <v>50</v>
      </c>
      <c r="AN62" s="114">
        <v>90</v>
      </c>
      <c r="AO62" s="126">
        <v>40</v>
      </c>
      <c r="AP62" s="113" t="s">
        <v>77</v>
      </c>
      <c r="AQ62" s="126">
        <v>15</v>
      </c>
      <c r="AR62" s="115">
        <v>1.1408387241993201</v>
      </c>
      <c r="AS62" s="115">
        <f t="shared" si="26"/>
        <v>1.9521018169632811</v>
      </c>
      <c r="AT62" s="115">
        <f t="shared" si="27"/>
        <v>2.2541591419899323</v>
      </c>
      <c r="AU62" s="115">
        <v>40</v>
      </c>
      <c r="AV62" s="114">
        <v>90</v>
      </c>
      <c r="AW62" s="126">
        <v>40</v>
      </c>
      <c r="AX62" s="113" t="s">
        <v>77</v>
      </c>
      <c r="AY62" s="126">
        <v>17</v>
      </c>
      <c r="AZ62" s="115">
        <v>1.3422870379376421</v>
      </c>
      <c r="BA62" s="115">
        <f t="shared" si="28"/>
        <v>1.7881678533079315</v>
      </c>
      <c r="BB62" s="115">
        <f t="shared" si="29"/>
        <v>2.064858953011468</v>
      </c>
      <c r="BC62" s="115">
        <v>40</v>
      </c>
      <c r="BD62" s="116">
        <f t="shared" si="30"/>
        <v>42.5</v>
      </c>
      <c r="BE62" s="117">
        <v>0.49</v>
      </c>
      <c r="BF62" s="126">
        <v>40</v>
      </c>
      <c r="BG62" s="212"/>
      <c r="BH62" s="212"/>
      <c r="BI62" s="210"/>
    </row>
    <row r="63" spans="2:61" x14ac:dyDescent="0.25">
      <c r="K63" s="93"/>
      <c r="L63" s="93"/>
      <c r="M63" s="102"/>
      <c r="N63" s="103"/>
      <c r="O63" s="103"/>
      <c r="P63" s="103"/>
      <c r="Q63" s="103"/>
      <c r="R63" s="103"/>
      <c r="S63" s="103"/>
      <c r="T63" s="103"/>
      <c r="U63" s="103"/>
      <c r="V63" s="103"/>
      <c r="W63" s="103"/>
      <c r="X63" s="114">
        <v>120</v>
      </c>
      <c r="Y63" s="126">
        <v>20</v>
      </c>
      <c r="Z63" s="113" t="s">
        <v>78</v>
      </c>
      <c r="AA63" s="126">
        <v>10</v>
      </c>
      <c r="AB63" s="115">
        <v>0.45664917179613934</v>
      </c>
      <c r="AC63" s="115">
        <f t="shared" si="22"/>
        <v>1.3185744835613522</v>
      </c>
      <c r="AD63" s="115">
        <f t="shared" si="23"/>
        <v>1.5226033297475199</v>
      </c>
      <c r="AE63" s="115">
        <v>40</v>
      </c>
      <c r="AF63" s="114">
        <v>120</v>
      </c>
      <c r="AG63" s="126">
        <v>20</v>
      </c>
      <c r="AH63" s="113" t="s">
        <v>78</v>
      </c>
      <c r="AI63" s="126">
        <v>12</v>
      </c>
      <c r="AJ63" s="115">
        <v>0.71759155567964739</v>
      </c>
      <c r="AK63" s="115">
        <f t="shared" si="24"/>
        <v>1.4389205673784595</v>
      </c>
      <c r="AL63" s="115">
        <f t="shared" si="25"/>
        <v>1.6615710939705077</v>
      </c>
      <c r="AM63" s="115">
        <v>45</v>
      </c>
      <c r="AN63" s="114">
        <v>120</v>
      </c>
      <c r="AO63" s="126">
        <v>20</v>
      </c>
      <c r="AP63" s="113" t="s">
        <v>78</v>
      </c>
      <c r="AQ63" s="126">
        <v>15</v>
      </c>
      <c r="AR63" s="115">
        <v>1.0389544158137307</v>
      </c>
      <c r="AS63" s="115">
        <f t="shared" si="26"/>
        <v>1.3333248336276209</v>
      </c>
      <c r="AT63" s="115">
        <f t="shared" si="27"/>
        <v>1.5396360665445969</v>
      </c>
      <c r="AU63" s="115">
        <v>45</v>
      </c>
      <c r="AV63" s="114">
        <v>120</v>
      </c>
      <c r="AW63" s="126">
        <v>20</v>
      </c>
      <c r="AX63" s="113" t="s">
        <v>78</v>
      </c>
      <c r="AY63" s="126">
        <v>17</v>
      </c>
      <c r="AZ63" s="115">
        <v>1.280176321717202</v>
      </c>
      <c r="BA63" s="115">
        <f t="shared" si="28"/>
        <v>1.2790689027537789</v>
      </c>
      <c r="BB63" s="115">
        <f t="shared" si="29"/>
        <v>1.476984876159098</v>
      </c>
      <c r="BC63" s="115">
        <v>45</v>
      </c>
      <c r="BD63" s="116">
        <f t="shared" si="30"/>
        <v>43.75</v>
      </c>
      <c r="BE63" s="116">
        <v>0.44</v>
      </c>
      <c r="BF63" s="126">
        <v>45</v>
      </c>
      <c r="BG63" s="212"/>
      <c r="BH63" s="212"/>
      <c r="BI63" s="210"/>
    </row>
    <row r="64" spans="2:61" x14ac:dyDescent="0.25">
      <c r="K64" s="93"/>
      <c r="L64" s="93"/>
      <c r="M64" s="102"/>
      <c r="N64" s="103"/>
      <c r="O64" s="103"/>
      <c r="P64" s="103"/>
      <c r="Q64" s="103"/>
      <c r="R64" s="103"/>
      <c r="S64" s="103"/>
      <c r="T64" s="103"/>
      <c r="U64" s="103"/>
      <c r="V64" s="103"/>
      <c r="W64" s="103"/>
      <c r="X64" s="114">
        <v>120</v>
      </c>
      <c r="Y64" s="126">
        <v>25</v>
      </c>
      <c r="Z64" s="113" t="s">
        <v>78</v>
      </c>
      <c r="AA64" s="126">
        <v>10</v>
      </c>
      <c r="AB64" s="115">
        <v>0.51397853386848269</v>
      </c>
      <c r="AC64" s="115">
        <f t="shared" si="22"/>
        <v>1.4841130165452439</v>
      </c>
      <c r="AD64" s="115">
        <f t="shared" si="23"/>
        <v>1.7137563701446235</v>
      </c>
      <c r="AE64" s="115">
        <v>45</v>
      </c>
      <c r="AF64" s="114">
        <v>120</v>
      </c>
      <c r="AG64" s="126">
        <v>25</v>
      </c>
      <c r="AH64" s="113" t="s">
        <v>78</v>
      </c>
      <c r="AI64" s="126">
        <v>12</v>
      </c>
      <c r="AJ64" s="115">
        <v>0.80768055322190146</v>
      </c>
      <c r="AK64" s="115">
        <f t="shared" si="24"/>
        <v>1.6195677759918337</v>
      </c>
      <c r="AL64" s="115">
        <f t="shared" si="25"/>
        <v>1.8701706420229027</v>
      </c>
      <c r="AM64" s="115">
        <v>50</v>
      </c>
      <c r="AN64" s="114">
        <v>120</v>
      </c>
      <c r="AO64" s="126">
        <v>25</v>
      </c>
      <c r="AP64" s="113" t="s">
        <v>78</v>
      </c>
      <c r="AQ64" s="126">
        <v>15</v>
      </c>
      <c r="AR64" s="115">
        <v>1.1746189430880192</v>
      </c>
      <c r="AS64" s="115">
        <f t="shared" si="26"/>
        <v>1.5074276436296246</v>
      </c>
      <c r="AT64" s="115">
        <f t="shared" si="27"/>
        <v>1.7406785723205824</v>
      </c>
      <c r="AU64" s="115">
        <v>50</v>
      </c>
      <c r="AV64" s="114">
        <v>120</v>
      </c>
      <c r="AW64" s="126">
        <v>25</v>
      </c>
      <c r="AX64" s="113" t="s">
        <v>78</v>
      </c>
      <c r="AY64" s="126">
        <v>17</v>
      </c>
      <c r="AZ64" s="115">
        <v>1.4473391085248175</v>
      </c>
      <c r="BA64" s="115">
        <f t="shared" si="28"/>
        <v>1.4460870850745364</v>
      </c>
      <c r="BB64" s="115">
        <f t="shared" si="29"/>
        <v>1.6698465185618203</v>
      </c>
      <c r="BC64" s="115">
        <v>50</v>
      </c>
      <c r="BD64" s="116">
        <f t="shared" si="30"/>
        <v>48.75</v>
      </c>
      <c r="BE64" s="117">
        <v>0.41</v>
      </c>
      <c r="BF64" s="126">
        <v>50</v>
      </c>
      <c r="BG64" s="212"/>
      <c r="BH64" s="212"/>
      <c r="BI64" s="210"/>
    </row>
    <row r="65" spans="2:61" x14ac:dyDescent="0.25">
      <c r="B65" s="1"/>
      <c r="C65" s="1"/>
      <c r="D65" s="1"/>
      <c r="E65" s="1"/>
      <c r="F65" s="1"/>
      <c r="G65" s="1"/>
      <c r="H65" s="1"/>
      <c r="I65" s="1"/>
      <c r="J65" s="1"/>
      <c r="K65" s="93"/>
      <c r="L65" s="93"/>
      <c r="M65" s="102"/>
      <c r="N65" s="103"/>
      <c r="O65" s="103"/>
      <c r="P65" s="103"/>
      <c r="Q65" s="103"/>
      <c r="R65" s="103"/>
      <c r="S65" s="103"/>
      <c r="T65" s="103"/>
      <c r="U65" s="103"/>
      <c r="V65" s="103"/>
      <c r="W65" s="103"/>
      <c r="X65" s="114">
        <v>120</v>
      </c>
      <c r="Y65" s="113">
        <v>30</v>
      </c>
      <c r="Z65" s="113" t="s">
        <v>78</v>
      </c>
      <c r="AA65" s="113">
        <v>10</v>
      </c>
      <c r="AB65" s="118">
        <v>0.5661233157272475</v>
      </c>
      <c r="AC65" s="115">
        <f t="shared" si="22"/>
        <v>1.6346810741624271</v>
      </c>
      <c r="AD65" s="115">
        <f t="shared" si="23"/>
        <v>1.8876224874854817</v>
      </c>
      <c r="AE65" s="118">
        <v>48</v>
      </c>
      <c r="AF65" s="114">
        <v>120</v>
      </c>
      <c r="AG65" s="113">
        <v>30</v>
      </c>
      <c r="AH65" s="113" t="s">
        <v>78</v>
      </c>
      <c r="AI65" s="113">
        <v>12</v>
      </c>
      <c r="AJ65" s="118">
        <v>0.88962235328567452</v>
      </c>
      <c r="AK65" s="115">
        <f t="shared" si="24"/>
        <v>1.7838781563280453</v>
      </c>
      <c r="AL65" s="115">
        <f t="shared" si="25"/>
        <v>2.0599054922956643</v>
      </c>
      <c r="AM65" s="118">
        <v>54</v>
      </c>
      <c r="AN65" s="114">
        <v>120</v>
      </c>
      <c r="AO65" s="113">
        <v>30</v>
      </c>
      <c r="AP65" s="113" t="s">
        <v>78</v>
      </c>
      <c r="AQ65" s="113">
        <v>15</v>
      </c>
      <c r="AR65" s="118">
        <v>1.2985141477012778</v>
      </c>
      <c r="AS65" s="115">
        <f t="shared" si="26"/>
        <v>1.6664264895499732</v>
      </c>
      <c r="AT65" s="115">
        <f t="shared" si="27"/>
        <v>1.9242800110276828</v>
      </c>
      <c r="AU65" s="118">
        <v>55</v>
      </c>
      <c r="AV65" s="114">
        <v>120</v>
      </c>
      <c r="AW65" s="113">
        <v>30</v>
      </c>
      <c r="AX65" s="113" t="s">
        <v>78</v>
      </c>
      <c r="AY65" s="113">
        <v>17</v>
      </c>
      <c r="AZ65" s="118">
        <v>1.6</v>
      </c>
      <c r="BA65" s="115">
        <f t="shared" si="28"/>
        <v>1.5986159169550174</v>
      </c>
      <c r="BB65" s="115">
        <f t="shared" si="29"/>
        <v>1.8459768094168791</v>
      </c>
      <c r="BC65" s="118">
        <v>56</v>
      </c>
      <c r="BD65" s="116">
        <f t="shared" si="30"/>
        <v>53.25</v>
      </c>
      <c r="BE65" s="117">
        <v>0.38</v>
      </c>
      <c r="BF65" s="126">
        <v>55</v>
      </c>
      <c r="BG65" s="212"/>
      <c r="BH65" s="212"/>
      <c r="BI65" s="210"/>
    </row>
    <row r="66" spans="2:61" x14ac:dyDescent="0.25">
      <c r="B66" s="1"/>
      <c r="C66" s="1"/>
      <c r="D66" s="1"/>
      <c r="E66" s="1"/>
      <c r="F66" s="1"/>
      <c r="G66" s="1"/>
      <c r="H66" s="1"/>
      <c r="I66" s="1"/>
      <c r="J66" s="1"/>
      <c r="K66" s="93"/>
      <c r="L66" s="93"/>
      <c r="M66" s="102"/>
      <c r="N66" s="103"/>
      <c r="O66" s="103"/>
      <c r="P66" s="103"/>
      <c r="Q66" s="103"/>
      <c r="R66" s="103"/>
      <c r="S66" s="103"/>
      <c r="T66" s="103"/>
      <c r="U66" s="103"/>
      <c r="V66" s="103"/>
      <c r="W66" s="103"/>
      <c r="X66" s="114">
        <v>120</v>
      </c>
      <c r="Y66" s="126">
        <v>35</v>
      </c>
      <c r="Z66" s="113" t="s">
        <v>78</v>
      </c>
      <c r="AA66" s="126">
        <v>10</v>
      </c>
      <c r="AB66" s="115">
        <v>0.61431743341832346</v>
      </c>
      <c r="AC66" s="115">
        <f t="shared" si="22"/>
        <v>1.7738415889954089</v>
      </c>
      <c r="AD66" s="115">
        <f t="shared" si="23"/>
        <v>2.0483159226274927</v>
      </c>
      <c r="AE66" s="115">
        <v>45</v>
      </c>
      <c r="AF66" s="114">
        <v>120</v>
      </c>
      <c r="AG66" s="126">
        <v>35</v>
      </c>
      <c r="AH66" s="113" t="s">
        <v>78</v>
      </c>
      <c r="AI66" s="126">
        <v>12</v>
      </c>
      <c r="AJ66" s="115">
        <v>0.9653559668002224</v>
      </c>
      <c r="AK66" s="115">
        <f t="shared" si="24"/>
        <v>1.9357398292608625</v>
      </c>
      <c r="AL66" s="115">
        <f t="shared" si="25"/>
        <v>2.2352653917561924</v>
      </c>
      <c r="AM66" s="115">
        <v>50</v>
      </c>
      <c r="AN66" s="114">
        <v>120</v>
      </c>
      <c r="AO66" s="126">
        <v>35</v>
      </c>
      <c r="AP66" s="113" t="s">
        <v>78</v>
      </c>
      <c r="AQ66" s="126">
        <v>15</v>
      </c>
      <c r="AR66" s="115">
        <v>1.4134075929613197</v>
      </c>
      <c r="AS66" s="115">
        <f t="shared" si="26"/>
        <v>1.8138730776336938</v>
      </c>
      <c r="AT66" s="115">
        <f t="shared" si="27"/>
        <v>2.0945416600850968</v>
      </c>
      <c r="AU66" s="115">
        <v>50</v>
      </c>
      <c r="AV66" s="114">
        <v>120</v>
      </c>
      <c r="AW66" s="126">
        <v>35</v>
      </c>
      <c r="AX66" s="113" t="s">
        <v>78</v>
      </c>
      <c r="AY66" s="126">
        <v>17</v>
      </c>
      <c r="AZ66" s="115">
        <v>1.7415691255590056</v>
      </c>
      <c r="BA66" s="115">
        <f t="shared" si="28"/>
        <v>1.7400625778725358</v>
      </c>
      <c r="BB66" s="115">
        <f t="shared" si="29"/>
        <v>2.0093101361114734</v>
      </c>
      <c r="BC66" s="115">
        <v>50</v>
      </c>
      <c r="BD66" s="116">
        <f t="shared" si="30"/>
        <v>48.75</v>
      </c>
      <c r="BE66" s="117">
        <v>0.35</v>
      </c>
      <c r="BF66" s="126">
        <v>60</v>
      </c>
      <c r="BG66" s="212"/>
      <c r="BH66" s="212"/>
      <c r="BI66" s="210"/>
    </row>
    <row r="67" spans="2:61" x14ac:dyDescent="0.25">
      <c r="M67" s="102"/>
      <c r="N67" s="103"/>
      <c r="O67" s="103"/>
      <c r="P67" s="103"/>
      <c r="Q67" s="103"/>
      <c r="R67" s="103"/>
      <c r="S67" s="103"/>
      <c r="T67" s="103"/>
      <c r="U67" s="103"/>
      <c r="V67" s="103"/>
      <c r="W67" s="103"/>
      <c r="X67" s="114">
        <v>120</v>
      </c>
      <c r="Y67" s="126">
        <v>40</v>
      </c>
      <c r="Z67" s="113" t="s">
        <v>78</v>
      </c>
      <c r="AA67" s="126">
        <v>10</v>
      </c>
      <c r="AB67" s="115">
        <v>0.65936907126761368</v>
      </c>
      <c r="AC67" s="115">
        <f t="shared" si="22"/>
        <v>1.9039281932852345</v>
      </c>
      <c r="AD67" s="115">
        <f t="shared" si="23"/>
        <v>2.198531401022211</v>
      </c>
      <c r="AE67" s="115">
        <v>40</v>
      </c>
      <c r="AF67" s="114">
        <v>120</v>
      </c>
      <c r="AG67" s="126">
        <v>40</v>
      </c>
      <c r="AH67" s="113" t="s">
        <v>78</v>
      </c>
      <c r="AI67" s="126">
        <v>12</v>
      </c>
      <c r="AJ67" s="115">
        <v>1.03615139770625</v>
      </c>
      <c r="AK67" s="115">
        <f t="shared" si="24"/>
        <v>2.0776994172755532</v>
      </c>
      <c r="AL67" s="115">
        <f t="shared" si="25"/>
        <v>2.3991910130202694</v>
      </c>
      <c r="AM67" s="115">
        <v>45</v>
      </c>
      <c r="AN67" s="114">
        <v>120</v>
      </c>
      <c r="AO67" s="126">
        <v>40</v>
      </c>
      <c r="AP67" s="113" t="s">
        <v>78</v>
      </c>
      <c r="AQ67" s="126">
        <v>15</v>
      </c>
      <c r="AR67" s="115">
        <v>1.5211182989324268</v>
      </c>
      <c r="AS67" s="115">
        <f t="shared" si="26"/>
        <v>1.9521018169632809</v>
      </c>
      <c r="AT67" s="115">
        <f t="shared" si="27"/>
        <v>2.2541591419899318</v>
      </c>
      <c r="AU67" s="115">
        <v>45</v>
      </c>
      <c r="AV67" s="114">
        <v>120</v>
      </c>
      <c r="AW67" s="126">
        <v>40</v>
      </c>
      <c r="AX67" s="113" t="s">
        <v>78</v>
      </c>
      <c r="AY67" s="126">
        <v>17</v>
      </c>
      <c r="AZ67" s="115">
        <v>1.8742878409144408</v>
      </c>
      <c r="BA67" s="115">
        <f t="shared" si="28"/>
        <v>1.872666484650674</v>
      </c>
      <c r="BB67" s="115">
        <f t="shared" si="29"/>
        <v>2.1624324303125562</v>
      </c>
      <c r="BC67" s="115">
        <v>45</v>
      </c>
      <c r="BD67" s="116">
        <f t="shared" si="30"/>
        <v>43.75</v>
      </c>
      <c r="BE67" s="117">
        <v>0.33</v>
      </c>
      <c r="BF67" s="126">
        <v>65</v>
      </c>
      <c r="BG67" s="212"/>
      <c r="BH67" s="212"/>
      <c r="BI67" s="210"/>
    </row>
    <row r="68" spans="2:61" x14ac:dyDescent="0.25">
      <c r="M68" s="102"/>
      <c r="N68" s="103"/>
      <c r="O68" s="103"/>
      <c r="P68" s="103"/>
      <c r="Q68" s="103"/>
      <c r="R68" s="103"/>
      <c r="S68" s="103"/>
      <c r="T68" s="103"/>
      <c r="U68" s="103"/>
      <c r="V68" s="103"/>
      <c r="W68" s="103"/>
      <c r="X68" s="126">
        <v>180</v>
      </c>
      <c r="Y68" s="126">
        <v>20</v>
      </c>
      <c r="Z68" s="113" t="s">
        <v>79</v>
      </c>
      <c r="AA68" s="126">
        <v>10</v>
      </c>
      <c r="AB68" s="115">
        <v>0.70129423067426833</v>
      </c>
      <c r="AC68" s="115">
        <f t="shared" si="22"/>
        <v>1.3499913940479664</v>
      </c>
      <c r="AD68" s="115">
        <f t="shared" si="23"/>
        <v>1.5588815173764048</v>
      </c>
      <c r="AE68" s="115">
        <v>40</v>
      </c>
      <c r="AF68" s="126">
        <v>180</v>
      </c>
      <c r="AG68" s="126">
        <v>20</v>
      </c>
      <c r="AH68" s="113" t="s">
        <v>79</v>
      </c>
      <c r="AI68" s="126">
        <v>12</v>
      </c>
      <c r="AJ68" s="115">
        <v>1.0519239850303923</v>
      </c>
      <c r="AK68" s="115">
        <f t="shared" si="24"/>
        <v>1.4062178272107673</v>
      </c>
      <c r="AL68" s="115">
        <f t="shared" si="25"/>
        <v>1.6238081145620868</v>
      </c>
      <c r="AM68" s="115">
        <v>50</v>
      </c>
      <c r="AN68" s="126">
        <v>180</v>
      </c>
      <c r="AO68" s="126">
        <v>20</v>
      </c>
      <c r="AP68" s="113" t="s">
        <v>79</v>
      </c>
      <c r="AQ68" s="126">
        <v>15</v>
      </c>
      <c r="AR68" s="115">
        <v>1.5086540064938212</v>
      </c>
      <c r="AS68" s="115">
        <f t="shared" si="26"/>
        <v>1.2907373166669358</v>
      </c>
      <c r="AT68" s="115">
        <f t="shared" si="27"/>
        <v>1.4904587952274087</v>
      </c>
      <c r="AU68" s="115">
        <v>50</v>
      </c>
      <c r="AV68" s="126">
        <v>180</v>
      </c>
      <c r="AW68" s="126">
        <v>20</v>
      </c>
      <c r="AX68" s="113" t="s">
        <v>79</v>
      </c>
      <c r="AY68" s="126">
        <v>17</v>
      </c>
      <c r="AZ68" s="115">
        <v>1.9081411821481535</v>
      </c>
      <c r="BA68" s="115">
        <f t="shared" si="28"/>
        <v>1.270993693991417</v>
      </c>
      <c r="BB68" s="115">
        <f t="shared" si="29"/>
        <v>1.4676601547245001</v>
      </c>
      <c r="BC68" s="115">
        <v>55</v>
      </c>
      <c r="BD68" s="116">
        <f t="shared" si="30"/>
        <v>48.75</v>
      </c>
      <c r="BE68" s="117">
        <v>0.31</v>
      </c>
      <c r="BF68" s="126">
        <v>70</v>
      </c>
      <c r="BG68" s="212"/>
      <c r="BH68" s="212"/>
      <c r="BI68" s="210"/>
    </row>
    <row r="69" spans="2:61" x14ac:dyDescent="0.25">
      <c r="M69" s="102"/>
      <c r="N69" s="103"/>
      <c r="O69" s="103"/>
      <c r="P69" s="103"/>
      <c r="Q69" s="103"/>
      <c r="R69" s="103"/>
      <c r="S69" s="103"/>
      <c r="T69" s="103"/>
      <c r="U69" s="103"/>
      <c r="V69" s="103"/>
      <c r="W69" s="103"/>
      <c r="X69" s="126">
        <v>180</v>
      </c>
      <c r="Y69" s="126">
        <v>25</v>
      </c>
      <c r="Z69" s="113" t="s">
        <v>79</v>
      </c>
      <c r="AA69" s="126">
        <v>10</v>
      </c>
      <c r="AB69" s="115">
        <v>0.79286778658441293</v>
      </c>
      <c r="AC69" s="115">
        <f t="shared" si="22"/>
        <v>1.526270489174995</v>
      </c>
      <c r="AD69" s="115">
        <f t="shared" si="23"/>
        <v>1.76243705447459</v>
      </c>
      <c r="AE69" s="115">
        <v>50</v>
      </c>
      <c r="AF69" s="126">
        <v>180</v>
      </c>
      <c r="AG69" s="126">
        <v>25</v>
      </c>
      <c r="AH69" s="113" t="s">
        <v>79</v>
      </c>
      <c r="AI69" s="126">
        <v>12</v>
      </c>
      <c r="AJ69" s="115">
        <v>1.183986265518469</v>
      </c>
      <c r="AK69" s="115">
        <f t="shared" si="24"/>
        <v>1.5827594174465642</v>
      </c>
      <c r="AL69" s="115">
        <f t="shared" si="25"/>
        <v>1.8276667637951087</v>
      </c>
      <c r="AM69" s="115">
        <v>55</v>
      </c>
      <c r="AN69" s="126">
        <v>180</v>
      </c>
      <c r="AO69" s="126">
        <v>25</v>
      </c>
      <c r="AP69" s="113" t="s">
        <v>79</v>
      </c>
      <c r="AQ69" s="126">
        <v>15</v>
      </c>
      <c r="AR69" s="115">
        <v>1.6933715170132857</v>
      </c>
      <c r="AS69" s="115">
        <f t="shared" si="26"/>
        <v>1.4487734090002555</v>
      </c>
      <c r="AT69" s="115">
        <f t="shared" si="27"/>
        <v>1.6729485092381704</v>
      </c>
      <c r="AU69" s="115">
        <v>55</v>
      </c>
      <c r="AV69" s="126">
        <v>180</v>
      </c>
      <c r="AW69" s="126">
        <v>25</v>
      </c>
      <c r="AX69" s="113" t="s">
        <v>79</v>
      </c>
      <c r="AY69" s="126">
        <v>17</v>
      </c>
      <c r="AZ69" s="115">
        <v>2.1476960165218744</v>
      </c>
      <c r="BA69" s="115">
        <f t="shared" si="28"/>
        <v>1.4305587653303142</v>
      </c>
      <c r="BB69" s="115">
        <f t="shared" si="29"/>
        <v>1.6519154334068293</v>
      </c>
      <c r="BC69" s="115">
        <v>60</v>
      </c>
      <c r="BD69" s="116">
        <f t="shared" si="30"/>
        <v>55</v>
      </c>
      <c r="BE69" s="117">
        <v>0.28999999999999998</v>
      </c>
      <c r="BF69" s="126">
        <v>75</v>
      </c>
      <c r="BG69" s="212"/>
      <c r="BH69" s="212"/>
      <c r="BI69" s="210"/>
    </row>
    <row r="70" spans="2:61" x14ac:dyDescent="0.25">
      <c r="M70" s="102"/>
      <c r="N70" s="103"/>
      <c r="O70" s="103"/>
      <c r="P70" s="103"/>
      <c r="Q70" s="103"/>
      <c r="R70" s="103"/>
      <c r="S70" s="103"/>
      <c r="T70" s="103"/>
      <c r="U70" s="103"/>
      <c r="V70" s="103"/>
      <c r="W70" s="103"/>
      <c r="X70" s="126">
        <v>180</v>
      </c>
      <c r="Y70" s="113">
        <v>30</v>
      </c>
      <c r="Z70" s="113" t="s">
        <v>79</v>
      </c>
      <c r="AA70" s="113">
        <v>10</v>
      </c>
      <c r="AB70" s="118">
        <v>0.87649704969836262</v>
      </c>
      <c r="AC70" s="115">
        <f t="shared" si="22"/>
        <v>1.6872568206693479</v>
      </c>
      <c r="AD70" s="115">
        <f t="shared" si="23"/>
        <v>1.9483335111655289</v>
      </c>
      <c r="AE70" s="118">
        <v>58</v>
      </c>
      <c r="AF70" s="126">
        <v>180</v>
      </c>
      <c r="AG70" s="113">
        <v>30</v>
      </c>
      <c r="AH70" s="113" t="s">
        <v>79</v>
      </c>
      <c r="AI70" s="113">
        <v>12</v>
      </c>
      <c r="AJ70" s="118">
        <v>1.3041054951574091</v>
      </c>
      <c r="AK70" s="115">
        <f t="shared" si="24"/>
        <v>1.7433354709569531</v>
      </c>
      <c r="AL70" s="115">
        <f t="shared" si="25"/>
        <v>2.0130894583798535</v>
      </c>
      <c r="AM70" s="118">
        <v>61</v>
      </c>
      <c r="AN70" s="126">
        <v>180</v>
      </c>
      <c r="AO70" s="113">
        <v>30</v>
      </c>
      <c r="AP70" s="113" t="s">
        <v>79</v>
      </c>
      <c r="AQ70" s="113">
        <v>15</v>
      </c>
      <c r="AR70" s="118">
        <v>1.8609644595798258</v>
      </c>
      <c r="AS70" s="115">
        <f t="shared" si="26"/>
        <v>1.5921584820849621</v>
      </c>
      <c r="AT70" s="115">
        <f t="shared" si="27"/>
        <v>1.8385201871650834</v>
      </c>
      <c r="AU70" s="118">
        <v>62</v>
      </c>
      <c r="AV70" s="126">
        <v>180</v>
      </c>
      <c r="AW70" s="113">
        <v>30</v>
      </c>
      <c r="AX70" s="113" t="s">
        <v>79</v>
      </c>
      <c r="AY70" s="113">
        <v>17</v>
      </c>
      <c r="AZ70" s="118">
        <v>2.3655867121459981</v>
      </c>
      <c r="BA70" s="115">
        <f t="shared" si="28"/>
        <v>1.5756935712391165</v>
      </c>
      <c r="BB70" s="115">
        <f t="shared" si="29"/>
        <v>1.8195075880359313</v>
      </c>
      <c r="BC70" s="118">
        <v>66</v>
      </c>
      <c r="BD70" s="116">
        <f t="shared" si="30"/>
        <v>61.75</v>
      </c>
      <c r="BE70" s="103"/>
      <c r="BF70" s="103"/>
      <c r="BG70" s="212"/>
      <c r="BH70" s="212"/>
      <c r="BI70" s="210"/>
    </row>
    <row r="71" spans="2:61" x14ac:dyDescent="0.25">
      <c r="M71" s="102"/>
      <c r="N71" s="103"/>
      <c r="O71" s="103"/>
      <c r="P71" s="103"/>
      <c r="Q71" s="103"/>
      <c r="R71" s="103"/>
      <c r="S71" s="103"/>
      <c r="T71" s="103"/>
      <c r="U71" s="103"/>
      <c r="V71" s="103"/>
      <c r="W71" s="103"/>
      <c r="X71" s="126">
        <v>180</v>
      </c>
      <c r="Y71" s="126">
        <v>35</v>
      </c>
      <c r="Z71" s="113" t="s">
        <v>79</v>
      </c>
      <c r="AA71" s="126">
        <v>10</v>
      </c>
      <c r="AB71" s="115">
        <v>0.95405012524889099</v>
      </c>
      <c r="AC71" s="115">
        <f t="shared" si="22"/>
        <v>1.8365464911041152</v>
      </c>
      <c r="AD71" s="115">
        <f t="shared" si="23"/>
        <v>2.1207234308361604</v>
      </c>
      <c r="AE71" s="115">
        <v>50</v>
      </c>
      <c r="AF71" s="126">
        <v>180</v>
      </c>
      <c r="AG71" s="126">
        <v>35</v>
      </c>
      <c r="AH71" s="113" t="s">
        <v>79</v>
      </c>
      <c r="AI71" s="126">
        <v>12</v>
      </c>
      <c r="AJ71" s="115">
        <v>1.4151240876957807</v>
      </c>
      <c r="AK71" s="115">
        <f t="shared" si="24"/>
        <v>1.8917457422322068</v>
      </c>
      <c r="AL71" s="115">
        <f t="shared" si="25"/>
        <v>2.1844639055799151</v>
      </c>
      <c r="AM71" s="115">
        <v>55</v>
      </c>
      <c r="AN71" s="126">
        <v>180</v>
      </c>
      <c r="AO71" s="126">
        <v>35</v>
      </c>
      <c r="AP71" s="113" t="s">
        <v>79</v>
      </c>
      <c r="AQ71" s="126">
        <v>15</v>
      </c>
      <c r="AR71" s="115">
        <v>2.0155385238382211</v>
      </c>
      <c r="AS71" s="115">
        <f t="shared" si="26"/>
        <v>1.7244051815060335</v>
      </c>
      <c r="AT71" s="115">
        <f t="shared" si="27"/>
        <v>1.9912300017390687</v>
      </c>
      <c r="AU71" s="115">
        <v>55</v>
      </c>
      <c r="AV71" s="126">
        <v>180</v>
      </c>
      <c r="AW71" s="126">
        <v>35</v>
      </c>
      <c r="AX71" s="113" t="s">
        <v>79</v>
      </c>
      <c r="AY71" s="126">
        <v>17</v>
      </c>
      <c r="AZ71" s="115">
        <v>2.5669692753551372</v>
      </c>
      <c r="BA71" s="115">
        <f t="shared" si="28"/>
        <v>1.7098324757988372</v>
      </c>
      <c r="BB71" s="115">
        <f t="shared" si="29"/>
        <v>1.9744023969963478</v>
      </c>
      <c r="BC71" s="115">
        <v>60</v>
      </c>
      <c r="BD71" s="116">
        <f t="shared" si="30"/>
        <v>55</v>
      </c>
      <c r="BE71" s="103"/>
      <c r="BF71" s="103"/>
      <c r="BG71" s="212"/>
      <c r="BH71" s="212"/>
      <c r="BI71" s="210"/>
    </row>
    <row r="72" spans="2:61" x14ac:dyDescent="0.25">
      <c r="M72" s="102"/>
      <c r="N72" s="103"/>
      <c r="O72" s="103"/>
      <c r="P72" s="103"/>
      <c r="Q72" s="103"/>
      <c r="R72" s="103"/>
      <c r="S72" s="103"/>
      <c r="T72" s="103"/>
      <c r="U72" s="103"/>
      <c r="V72" s="103"/>
      <c r="W72" s="103"/>
      <c r="X72" s="126">
        <v>180</v>
      </c>
      <c r="Y72" s="126">
        <v>40</v>
      </c>
      <c r="Z72" s="113" t="s">
        <v>79</v>
      </c>
      <c r="AA72" s="126">
        <v>10</v>
      </c>
      <c r="AB72" s="115">
        <v>1.0267548517793883</v>
      </c>
      <c r="AC72" s="115">
        <f t="shared" si="22"/>
        <v>1.9765030896753224</v>
      </c>
      <c r="AD72" s="115">
        <f t="shared" si="23"/>
        <v>2.2823361312648065</v>
      </c>
      <c r="AE72" s="115">
        <v>40</v>
      </c>
      <c r="AF72" s="126">
        <v>180</v>
      </c>
      <c r="AG72" s="126">
        <v>40</v>
      </c>
      <c r="AH72" s="113" t="s">
        <v>79</v>
      </c>
      <c r="AI72" s="126">
        <v>12</v>
      </c>
      <c r="AJ72" s="115">
        <v>1.5189037534557528</v>
      </c>
      <c r="AK72" s="115">
        <f t="shared" si="24"/>
        <v>2.0304789759738364</v>
      </c>
      <c r="AL72" s="115">
        <f t="shared" si="25"/>
        <v>2.3446639445425359</v>
      </c>
      <c r="AM72" s="115">
        <v>50</v>
      </c>
      <c r="AN72" s="126">
        <v>180</v>
      </c>
      <c r="AO72" s="126">
        <v>40</v>
      </c>
      <c r="AP72" s="113" t="s">
        <v>79</v>
      </c>
      <c r="AQ72" s="126">
        <v>15</v>
      </c>
      <c r="AR72" s="115">
        <v>2.1597770323248877</v>
      </c>
      <c r="AS72" s="115">
        <f t="shared" si="26"/>
        <v>1.8478092387668483</v>
      </c>
      <c r="AT72" s="115">
        <f t="shared" si="27"/>
        <v>2.1337289131256907</v>
      </c>
      <c r="AU72" s="115">
        <v>50</v>
      </c>
      <c r="AV72" s="126">
        <v>180</v>
      </c>
      <c r="AW72" s="126">
        <v>40</v>
      </c>
      <c r="AX72" s="113" t="s">
        <v>79</v>
      </c>
      <c r="AY72" s="126">
        <v>17</v>
      </c>
      <c r="AZ72" s="115">
        <v>2.7552207620825286</v>
      </c>
      <c r="BA72" s="115">
        <f t="shared" si="28"/>
        <v>1.8352249020791929</v>
      </c>
      <c r="BB72" s="115">
        <f t="shared" si="29"/>
        <v>2.1191973465117702</v>
      </c>
      <c r="BC72" s="115">
        <v>55</v>
      </c>
      <c r="BD72" s="116">
        <f t="shared" si="30"/>
        <v>48.75</v>
      </c>
      <c r="BE72" s="103"/>
      <c r="BF72" s="103"/>
      <c r="BG72" s="212"/>
      <c r="BH72" s="212"/>
      <c r="BI72" s="210"/>
    </row>
    <row r="73" spans="2:61" x14ac:dyDescent="0.25">
      <c r="M73" s="102"/>
      <c r="N73" s="103"/>
      <c r="O73" s="103"/>
      <c r="P73" s="103"/>
      <c r="Q73" s="103"/>
      <c r="R73" s="103"/>
      <c r="S73" s="103"/>
      <c r="T73" s="103"/>
      <c r="U73" s="103"/>
      <c r="V73" s="103"/>
      <c r="W73" s="103"/>
      <c r="X73" s="126">
        <v>240</v>
      </c>
      <c r="Y73" s="126">
        <v>20</v>
      </c>
      <c r="Z73" s="113" t="s">
        <v>80</v>
      </c>
      <c r="AA73" s="126">
        <v>10</v>
      </c>
      <c r="AB73" s="115">
        <v>1.0454773294023822</v>
      </c>
      <c r="AC73" s="115">
        <f t="shared" si="22"/>
        <v>1.5094078943246891</v>
      </c>
      <c r="AD73" s="115">
        <f t="shared" si="23"/>
        <v>1.7429652359407497</v>
      </c>
      <c r="AE73" s="115">
        <v>40</v>
      </c>
      <c r="AF73" s="126">
        <v>240</v>
      </c>
      <c r="AG73" s="126">
        <v>20</v>
      </c>
      <c r="AH73" s="113" t="s">
        <v>80</v>
      </c>
      <c r="AI73" s="126">
        <v>12</v>
      </c>
      <c r="AJ73" s="115">
        <v>1.4025653133738565</v>
      </c>
      <c r="AK73" s="115">
        <f t="shared" si="24"/>
        <v>1.4062178272107675</v>
      </c>
      <c r="AL73" s="115">
        <f t="shared" si="25"/>
        <v>1.6238081145620873</v>
      </c>
      <c r="AM73" s="115">
        <v>45</v>
      </c>
      <c r="AN73" s="126">
        <v>240</v>
      </c>
      <c r="AO73" s="126">
        <v>20</v>
      </c>
      <c r="AP73" s="113" t="s">
        <v>80</v>
      </c>
      <c r="AQ73" s="126">
        <v>15</v>
      </c>
      <c r="AR73" s="115">
        <v>2.0115386753250948</v>
      </c>
      <c r="AS73" s="115">
        <f t="shared" si="26"/>
        <v>1.2907373166669358</v>
      </c>
      <c r="AT73" s="115">
        <f t="shared" si="27"/>
        <v>1.4904587952274084</v>
      </c>
      <c r="AU73" s="115">
        <v>45</v>
      </c>
      <c r="AV73" s="126">
        <v>240</v>
      </c>
      <c r="AW73" s="126">
        <v>20</v>
      </c>
      <c r="AX73" s="113" t="s">
        <v>80</v>
      </c>
      <c r="AY73" s="126">
        <v>17</v>
      </c>
      <c r="AZ73" s="115">
        <v>2.5603526434344039</v>
      </c>
      <c r="BA73" s="115">
        <f t="shared" si="28"/>
        <v>1.2790689027537789</v>
      </c>
      <c r="BB73" s="115">
        <f t="shared" si="29"/>
        <v>1.476984876159098</v>
      </c>
      <c r="BC73" s="115">
        <v>45</v>
      </c>
      <c r="BD73" s="116">
        <f t="shared" si="30"/>
        <v>43.75</v>
      </c>
      <c r="BE73" s="103"/>
      <c r="BF73" s="103"/>
      <c r="BG73" s="212"/>
      <c r="BH73" s="212"/>
      <c r="BI73" s="210"/>
    </row>
    <row r="74" spans="2:61" x14ac:dyDescent="0.25">
      <c r="M74" s="102"/>
      <c r="N74" s="103"/>
      <c r="O74" s="103"/>
      <c r="P74" s="103"/>
      <c r="Q74" s="103"/>
      <c r="R74" s="103"/>
      <c r="S74" s="103"/>
      <c r="T74" s="103"/>
      <c r="U74" s="103"/>
      <c r="V74" s="103"/>
      <c r="W74" s="103"/>
      <c r="X74" s="126">
        <v>240</v>
      </c>
      <c r="Y74" s="126">
        <v>25</v>
      </c>
      <c r="Z74" s="113" t="s">
        <v>80</v>
      </c>
      <c r="AA74" s="126">
        <v>10</v>
      </c>
      <c r="AB74" s="115">
        <v>1.1819936052952684</v>
      </c>
      <c r="AC74" s="115">
        <f t="shared" si="22"/>
        <v>1.7065032676450438</v>
      </c>
      <c r="AD74" s="115">
        <f t="shared" si="23"/>
        <v>1.9705580457794962</v>
      </c>
      <c r="AE74" s="115">
        <v>45</v>
      </c>
      <c r="AF74" s="126">
        <v>240</v>
      </c>
      <c r="AG74" s="126">
        <v>25</v>
      </c>
      <c r="AH74" s="113" t="s">
        <v>80</v>
      </c>
      <c r="AI74" s="126">
        <v>12</v>
      </c>
      <c r="AJ74" s="115">
        <v>1.5786483540246252</v>
      </c>
      <c r="AK74" s="115">
        <f t="shared" si="24"/>
        <v>1.5827594174465645</v>
      </c>
      <c r="AL74" s="115">
        <f t="shared" si="25"/>
        <v>1.827666763795109</v>
      </c>
      <c r="AM74" s="115">
        <v>50</v>
      </c>
      <c r="AN74" s="126">
        <v>240</v>
      </c>
      <c r="AO74" s="126">
        <v>25</v>
      </c>
      <c r="AP74" s="113" t="s">
        <v>80</v>
      </c>
      <c r="AQ74" s="126">
        <v>15</v>
      </c>
      <c r="AR74" s="115">
        <v>2.2578286893510477</v>
      </c>
      <c r="AS74" s="115">
        <f t="shared" si="26"/>
        <v>1.4487734090002558</v>
      </c>
      <c r="AT74" s="115">
        <f t="shared" si="27"/>
        <v>1.6729485092381704</v>
      </c>
      <c r="AU74" s="115">
        <v>50</v>
      </c>
      <c r="AV74" s="126">
        <v>240</v>
      </c>
      <c r="AW74" s="126">
        <v>25</v>
      </c>
      <c r="AX74" s="113" t="s">
        <v>80</v>
      </c>
      <c r="AY74" s="126">
        <v>17</v>
      </c>
      <c r="AZ74" s="115">
        <v>2.894678217049635</v>
      </c>
      <c r="BA74" s="115">
        <f t="shared" si="28"/>
        <v>1.4460870850745364</v>
      </c>
      <c r="BB74" s="115">
        <f t="shared" si="29"/>
        <v>1.6698465185618203</v>
      </c>
      <c r="BC74" s="115">
        <v>50</v>
      </c>
      <c r="BD74" s="116">
        <f t="shared" si="30"/>
        <v>48.75</v>
      </c>
      <c r="BE74" s="103"/>
      <c r="BF74" s="103"/>
      <c r="BG74" s="212"/>
      <c r="BH74" s="212"/>
      <c r="BI74" s="210"/>
    </row>
    <row r="75" spans="2:61" x14ac:dyDescent="0.25">
      <c r="M75" s="102"/>
      <c r="N75" s="103"/>
      <c r="O75" s="103"/>
      <c r="P75" s="103"/>
      <c r="Q75" s="103"/>
      <c r="R75" s="103"/>
      <c r="S75" s="103"/>
      <c r="T75" s="103"/>
      <c r="U75" s="103"/>
      <c r="V75" s="103"/>
      <c r="W75" s="103"/>
      <c r="X75" s="126">
        <v>240</v>
      </c>
      <c r="Y75" s="113">
        <v>30</v>
      </c>
      <c r="Z75" s="113" t="s">
        <v>80</v>
      </c>
      <c r="AA75" s="113">
        <v>10</v>
      </c>
      <c r="AB75" s="118">
        <v>1.3066666666666675</v>
      </c>
      <c r="AC75" s="115">
        <f t="shared" si="22"/>
        <v>1.8865000000000012</v>
      </c>
      <c r="AD75" s="115">
        <f t="shared" si="23"/>
        <v>2.1784064665127034</v>
      </c>
      <c r="AE75" s="118">
        <v>48</v>
      </c>
      <c r="AF75" s="126">
        <v>240</v>
      </c>
      <c r="AG75" s="113">
        <v>30</v>
      </c>
      <c r="AH75" s="113" t="s">
        <v>80</v>
      </c>
      <c r="AI75" s="113">
        <v>12</v>
      </c>
      <c r="AJ75" s="118">
        <v>1.7388073268765456</v>
      </c>
      <c r="AK75" s="115">
        <f t="shared" si="24"/>
        <v>1.7433354709569533</v>
      </c>
      <c r="AL75" s="115">
        <f t="shared" si="25"/>
        <v>2.0130894583798535</v>
      </c>
      <c r="AM75" s="118">
        <v>54</v>
      </c>
      <c r="AN75" s="126">
        <v>240</v>
      </c>
      <c r="AO75" s="113">
        <v>30</v>
      </c>
      <c r="AP75" s="113" t="s">
        <v>80</v>
      </c>
      <c r="AQ75" s="113">
        <v>15</v>
      </c>
      <c r="AR75" s="118">
        <v>2.4812859461064343</v>
      </c>
      <c r="AS75" s="115">
        <f t="shared" si="26"/>
        <v>1.5921584820849619</v>
      </c>
      <c r="AT75" s="115">
        <f t="shared" si="27"/>
        <v>1.8385201871650829</v>
      </c>
      <c r="AU75" s="118">
        <v>55</v>
      </c>
      <c r="AV75" s="126">
        <v>240</v>
      </c>
      <c r="AW75" s="113">
        <v>30</v>
      </c>
      <c r="AX75" s="113" t="s">
        <v>80</v>
      </c>
      <c r="AY75" s="113">
        <v>17</v>
      </c>
      <c r="AZ75" s="118">
        <v>3.2</v>
      </c>
      <c r="BA75" s="115">
        <f t="shared" si="28"/>
        <v>1.5986159169550174</v>
      </c>
      <c r="BB75" s="115">
        <f t="shared" si="29"/>
        <v>1.8459768094168791</v>
      </c>
      <c r="BC75" s="118">
        <v>56</v>
      </c>
      <c r="BD75" s="116">
        <f t="shared" si="30"/>
        <v>53.25</v>
      </c>
      <c r="BE75" s="103"/>
      <c r="BF75" s="103"/>
      <c r="BG75" s="212"/>
      <c r="BH75" s="212"/>
      <c r="BI75" s="210"/>
    </row>
    <row r="76" spans="2:61" x14ac:dyDescent="0.25">
      <c r="M76" s="102"/>
      <c r="N76" s="103"/>
      <c r="O76" s="103"/>
      <c r="P76" s="103"/>
      <c r="Q76" s="103"/>
      <c r="R76" s="103"/>
      <c r="S76" s="103"/>
      <c r="T76" s="103"/>
      <c r="U76" s="103"/>
      <c r="V76" s="103"/>
      <c r="W76" s="103"/>
      <c r="X76" s="126">
        <v>240</v>
      </c>
      <c r="Y76" s="126">
        <v>35</v>
      </c>
      <c r="Z76" s="113" t="s">
        <v>80</v>
      </c>
      <c r="AA76" s="126">
        <v>10</v>
      </c>
      <c r="AB76" s="115">
        <v>1.4222814525398555</v>
      </c>
      <c r="AC76" s="115">
        <f t="shared" si="22"/>
        <v>2.0534188471044161</v>
      </c>
      <c r="AD76" s="115">
        <f t="shared" si="23"/>
        <v>2.3711534031228827</v>
      </c>
      <c r="AE76" s="115">
        <v>45</v>
      </c>
      <c r="AF76" s="126">
        <v>240</v>
      </c>
      <c r="AG76" s="126">
        <v>35</v>
      </c>
      <c r="AH76" s="113" t="s">
        <v>80</v>
      </c>
      <c r="AI76" s="126">
        <v>12</v>
      </c>
      <c r="AJ76" s="115">
        <v>1.8868321169277076</v>
      </c>
      <c r="AK76" s="115">
        <f t="shared" si="24"/>
        <v>1.8917457422322068</v>
      </c>
      <c r="AL76" s="115">
        <f t="shared" si="25"/>
        <v>2.1844639055799155</v>
      </c>
      <c r="AM76" s="115">
        <v>50</v>
      </c>
      <c r="AN76" s="126">
        <v>240</v>
      </c>
      <c r="AO76" s="126">
        <v>35</v>
      </c>
      <c r="AP76" s="113" t="s">
        <v>80</v>
      </c>
      <c r="AQ76" s="126">
        <v>15</v>
      </c>
      <c r="AR76" s="115">
        <v>2.6873846984509613</v>
      </c>
      <c r="AS76" s="115">
        <f t="shared" si="26"/>
        <v>1.7244051815060335</v>
      </c>
      <c r="AT76" s="115">
        <f t="shared" si="27"/>
        <v>1.9912300017390687</v>
      </c>
      <c r="AU76" s="115">
        <v>50</v>
      </c>
      <c r="AV76" s="126">
        <v>240</v>
      </c>
      <c r="AW76" s="126">
        <v>35</v>
      </c>
      <c r="AX76" s="113" t="s">
        <v>80</v>
      </c>
      <c r="AY76" s="126">
        <v>17</v>
      </c>
      <c r="AZ76" s="115">
        <v>3.4831382511180111</v>
      </c>
      <c r="BA76" s="115">
        <f t="shared" si="28"/>
        <v>1.7400625778725358</v>
      </c>
      <c r="BB76" s="115">
        <f t="shared" si="29"/>
        <v>2.0093101361114734</v>
      </c>
      <c r="BC76" s="115">
        <v>50</v>
      </c>
      <c r="BD76" s="116">
        <f t="shared" si="30"/>
        <v>48.75</v>
      </c>
      <c r="BE76" s="103"/>
      <c r="BF76" s="103"/>
      <c r="BG76" s="212"/>
      <c r="BH76" s="212"/>
      <c r="BI76" s="210"/>
    </row>
    <row r="77" spans="2:61" x14ac:dyDescent="0.25">
      <c r="M77" s="102"/>
      <c r="N77" s="103"/>
      <c r="O77" s="103"/>
      <c r="P77" s="103"/>
      <c r="Q77" s="103"/>
      <c r="R77" s="103"/>
      <c r="S77" s="103"/>
      <c r="T77" s="103"/>
      <c r="U77" s="103"/>
      <c r="V77" s="103"/>
      <c r="W77" s="103"/>
      <c r="X77" s="126">
        <v>240</v>
      </c>
      <c r="Y77" s="126">
        <v>40</v>
      </c>
      <c r="Z77" s="113" t="s">
        <v>80</v>
      </c>
      <c r="AA77" s="126">
        <v>10</v>
      </c>
      <c r="AB77" s="115">
        <v>1.530668403413461</v>
      </c>
      <c r="AC77" s="115">
        <f t="shared" si="22"/>
        <v>2.2099025074281844</v>
      </c>
      <c r="AD77" s="115">
        <f t="shared" si="23"/>
        <v>2.5518504704713445</v>
      </c>
      <c r="AE77" s="115">
        <v>40</v>
      </c>
      <c r="AF77" s="126">
        <v>240</v>
      </c>
      <c r="AG77" s="126">
        <v>40</v>
      </c>
      <c r="AH77" s="113" t="s">
        <v>80</v>
      </c>
      <c r="AI77" s="126">
        <v>12</v>
      </c>
      <c r="AJ77" s="115">
        <v>2.0252050046076704</v>
      </c>
      <c r="AK77" s="115">
        <f t="shared" si="24"/>
        <v>2.0304789759738364</v>
      </c>
      <c r="AL77" s="115">
        <f t="shared" si="25"/>
        <v>2.3446639445425363</v>
      </c>
      <c r="AM77" s="115">
        <v>45</v>
      </c>
      <c r="AN77" s="126">
        <v>240</v>
      </c>
      <c r="AO77" s="126">
        <v>40</v>
      </c>
      <c r="AP77" s="113" t="s">
        <v>80</v>
      </c>
      <c r="AQ77" s="126">
        <v>15</v>
      </c>
      <c r="AR77" s="115">
        <v>2.8797027097665171</v>
      </c>
      <c r="AS77" s="115">
        <f t="shared" si="26"/>
        <v>1.8478092387668485</v>
      </c>
      <c r="AT77" s="115">
        <f t="shared" si="27"/>
        <v>2.1337289131256911</v>
      </c>
      <c r="AU77" s="115">
        <v>45</v>
      </c>
      <c r="AV77" s="126">
        <v>240</v>
      </c>
      <c r="AW77" s="126">
        <v>40</v>
      </c>
      <c r="AX77" s="113" t="s">
        <v>80</v>
      </c>
      <c r="AY77" s="126">
        <v>17</v>
      </c>
      <c r="AZ77" s="115">
        <v>3.7485756818288816</v>
      </c>
      <c r="BA77" s="115">
        <f t="shared" si="28"/>
        <v>1.872666484650674</v>
      </c>
      <c r="BB77" s="115">
        <f t="shared" si="29"/>
        <v>2.1624324303125562</v>
      </c>
      <c r="BC77" s="115">
        <v>45</v>
      </c>
      <c r="BD77" s="116">
        <f t="shared" si="30"/>
        <v>43.75</v>
      </c>
      <c r="BE77" s="103"/>
      <c r="BF77" s="103"/>
      <c r="BG77" s="212"/>
      <c r="BH77" s="212"/>
      <c r="BI77" s="210"/>
    </row>
    <row r="78" spans="2:61" x14ac:dyDescent="0.25">
      <c r="M78" s="102"/>
      <c r="N78" s="103"/>
      <c r="O78" s="103"/>
      <c r="P78" s="103"/>
      <c r="Q78" s="103"/>
      <c r="R78" s="103"/>
      <c r="S78" s="103"/>
      <c r="T78" s="103"/>
      <c r="U78" s="103"/>
      <c r="V78" s="103"/>
      <c r="W78" s="103"/>
      <c r="X78" s="126">
        <v>270</v>
      </c>
      <c r="Y78" s="126">
        <v>20</v>
      </c>
      <c r="Z78" s="113" t="s">
        <v>81</v>
      </c>
      <c r="AA78" s="126">
        <v>10</v>
      </c>
      <c r="AB78" s="115">
        <v>1.1761619955776801</v>
      </c>
      <c r="AC78" s="115">
        <f t="shared" si="22"/>
        <v>1.5094078943246894</v>
      </c>
      <c r="AD78" s="115">
        <f t="shared" si="23"/>
        <v>1.7429652359407499</v>
      </c>
      <c r="AE78" s="115">
        <v>40</v>
      </c>
      <c r="AF78" s="126">
        <v>270</v>
      </c>
      <c r="AG78" s="126">
        <v>20</v>
      </c>
      <c r="AH78" s="113" t="s">
        <v>81</v>
      </c>
      <c r="AI78" s="126">
        <v>12</v>
      </c>
      <c r="AJ78" s="115">
        <v>1.6145810002792067</v>
      </c>
      <c r="AK78" s="115">
        <f t="shared" si="24"/>
        <v>1.4389205673784597</v>
      </c>
      <c r="AL78" s="115">
        <f t="shared" si="25"/>
        <v>1.6615710939705077</v>
      </c>
      <c r="AM78" s="115">
        <v>45</v>
      </c>
      <c r="AN78" s="126">
        <v>270</v>
      </c>
      <c r="AO78" s="126">
        <v>20</v>
      </c>
      <c r="AP78" s="113" t="s">
        <v>81</v>
      </c>
      <c r="AQ78" s="126">
        <v>15</v>
      </c>
      <c r="AR78" s="115">
        <v>2.3376474355808945</v>
      </c>
      <c r="AS78" s="115">
        <f t="shared" si="26"/>
        <v>1.3333248336276213</v>
      </c>
      <c r="AT78" s="115">
        <f t="shared" si="27"/>
        <v>1.5396360665445974</v>
      </c>
      <c r="AU78" s="115">
        <v>40</v>
      </c>
      <c r="AV78" s="126">
        <v>270</v>
      </c>
      <c r="AW78" s="126">
        <v>20</v>
      </c>
      <c r="AX78" s="113" t="s">
        <v>81</v>
      </c>
      <c r="AY78" s="126">
        <v>17</v>
      </c>
      <c r="AZ78" s="115">
        <v>2.8803967238637043</v>
      </c>
      <c r="BA78" s="115">
        <f t="shared" si="28"/>
        <v>1.2790689027537787</v>
      </c>
      <c r="BB78" s="115">
        <f t="shared" si="29"/>
        <v>1.476984876159098</v>
      </c>
      <c r="BC78" s="115">
        <v>45</v>
      </c>
      <c r="BD78" s="116">
        <f t="shared" si="30"/>
        <v>42.5</v>
      </c>
      <c r="BE78" s="103"/>
      <c r="BF78" s="103"/>
      <c r="BG78" s="212"/>
      <c r="BH78" s="212"/>
      <c r="BI78" s="210"/>
    </row>
    <row r="79" spans="2:61" x14ac:dyDescent="0.25">
      <c r="M79" s="102"/>
      <c r="N79" s="103"/>
      <c r="O79" s="103"/>
      <c r="P79" s="103"/>
      <c r="Q79" s="103"/>
      <c r="R79" s="103"/>
      <c r="S79" s="103"/>
      <c r="T79" s="103"/>
      <c r="U79" s="103"/>
      <c r="V79" s="103"/>
      <c r="W79" s="103"/>
      <c r="X79" s="126">
        <v>270</v>
      </c>
      <c r="Y79" s="126">
        <v>25</v>
      </c>
      <c r="Z79" s="113" t="s">
        <v>81</v>
      </c>
      <c r="AA79" s="126">
        <v>10</v>
      </c>
      <c r="AB79" s="115">
        <v>1.329742805957177</v>
      </c>
      <c r="AC79" s="115">
        <f t="shared" si="22"/>
        <v>1.7065032676450438</v>
      </c>
      <c r="AD79" s="115">
        <f t="shared" si="23"/>
        <v>1.9705580457794964</v>
      </c>
      <c r="AE79" s="115">
        <v>45</v>
      </c>
      <c r="AF79" s="126">
        <v>270</v>
      </c>
      <c r="AG79" s="126">
        <v>25</v>
      </c>
      <c r="AH79" s="113" t="s">
        <v>81</v>
      </c>
      <c r="AI79" s="126">
        <v>12</v>
      </c>
      <c r="AJ79" s="115">
        <v>1.8172812447492781</v>
      </c>
      <c r="AK79" s="115">
        <f t="shared" si="24"/>
        <v>1.6195677759918337</v>
      </c>
      <c r="AL79" s="115">
        <f t="shared" si="25"/>
        <v>1.8701706420229023</v>
      </c>
      <c r="AM79" s="115">
        <v>50</v>
      </c>
      <c r="AN79" s="126">
        <v>270</v>
      </c>
      <c r="AO79" s="126">
        <v>25</v>
      </c>
      <c r="AP79" s="113" t="s">
        <v>81</v>
      </c>
      <c r="AQ79" s="126">
        <v>15</v>
      </c>
      <c r="AR79" s="115">
        <v>2.6428926219480431</v>
      </c>
      <c r="AS79" s="115">
        <f t="shared" si="26"/>
        <v>1.5074276436296246</v>
      </c>
      <c r="AT79" s="115">
        <f t="shared" si="27"/>
        <v>1.7406785723205827</v>
      </c>
      <c r="AU79" s="115">
        <v>45</v>
      </c>
      <c r="AV79" s="126">
        <v>270</v>
      </c>
      <c r="AW79" s="126">
        <v>25</v>
      </c>
      <c r="AX79" s="113" t="s">
        <v>81</v>
      </c>
      <c r="AY79" s="126">
        <v>17</v>
      </c>
      <c r="AZ79" s="115">
        <v>3.2565129941808393</v>
      </c>
      <c r="BA79" s="115">
        <f t="shared" si="28"/>
        <v>1.4460870850745364</v>
      </c>
      <c r="BB79" s="115">
        <f t="shared" si="29"/>
        <v>1.6698465185618205</v>
      </c>
      <c r="BC79" s="115">
        <v>50</v>
      </c>
      <c r="BD79" s="116">
        <f t="shared" si="30"/>
        <v>47.5</v>
      </c>
      <c r="BE79" s="103"/>
      <c r="BF79" s="103"/>
      <c r="BG79" s="212"/>
      <c r="BH79" s="212"/>
      <c r="BI79" s="210"/>
    </row>
    <row r="80" spans="2:61" x14ac:dyDescent="0.25">
      <c r="M80" s="102"/>
      <c r="N80" s="103"/>
      <c r="O80" s="103"/>
      <c r="P80" s="103"/>
      <c r="Q80" s="103"/>
      <c r="R80" s="103"/>
      <c r="S80" s="103"/>
      <c r="T80" s="103"/>
      <c r="U80" s="103"/>
      <c r="V80" s="103"/>
      <c r="W80" s="103"/>
      <c r="X80" s="126">
        <v>270</v>
      </c>
      <c r="Y80" s="113">
        <v>30</v>
      </c>
      <c r="Z80" s="113" t="s">
        <v>81</v>
      </c>
      <c r="AA80" s="113">
        <v>10</v>
      </c>
      <c r="AB80" s="118">
        <v>1.47</v>
      </c>
      <c r="AC80" s="115">
        <f t="shared" si="22"/>
        <v>1.8865000000000001</v>
      </c>
      <c r="AD80" s="115">
        <f t="shared" si="23"/>
        <v>2.1784064665127021</v>
      </c>
      <c r="AE80" s="118">
        <v>48</v>
      </c>
      <c r="AF80" s="126">
        <v>270</v>
      </c>
      <c r="AG80" s="113">
        <v>30</v>
      </c>
      <c r="AH80" s="113" t="s">
        <v>81</v>
      </c>
      <c r="AI80" s="113">
        <v>12</v>
      </c>
      <c r="AJ80" s="118">
        <v>2.0016502948927677</v>
      </c>
      <c r="AK80" s="115">
        <f t="shared" si="24"/>
        <v>1.7838781563280453</v>
      </c>
      <c r="AL80" s="115">
        <f t="shared" si="25"/>
        <v>2.0599054922956639</v>
      </c>
      <c r="AM80" s="118">
        <v>54</v>
      </c>
      <c r="AN80" s="126">
        <v>270</v>
      </c>
      <c r="AO80" s="113">
        <v>30</v>
      </c>
      <c r="AP80" s="113" t="s">
        <v>81</v>
      </c>
      <c r="AQ80" s="113">
        <v>15</v>
      </c>
      <c r="AR80" s="118">
        <v>2.9216568323278751</v>
      </c>
      <c r="AS80" s="115">
        <f t="shared" si="26"/>
        <v>1.6664264895499732</v>
      </c>
      <c r="AT80" s="115">
        <f t="shared" si="27"/>
        <v>1.9242800110276825</v>
      </c>
      <c r="AU80" s="118">
        <v>51</v>
      </c>
      <c r="AV80" s="126">
        <v>270</v>
      </c>
      <c r="AW80" s="113">
        <v>30</v>
      </c>
      <c r="AX80" s="113" t="s">
        <v>81</v>
      </c>
      <c r="AY80" s="113">
        <v>17</v>
      </c>
      <c r="AZ80" s="118">
        <v>3.6</v>
      </c>
      <c r="BA80" s="115">
        <f t="shared" si="28"/>
        <v>1.5986159169550174</v>
      </c>
      <c r="BB80" s="115">
        <f t="shared" si="29"/>
        <v>1.8459768094168791</v>
      </c>
      <c r="BC80" s="118">
        <v>56</v>
      </c>
      <c r="BD80" s="116">
        <f t="shared" si="30"/>
        <v>52.25</v>
      </c>
      <c r="BE80" s="103"/>
      <c r="BF80" s="103"/>
      <c r="BG80" s="212"/>
      <c r="BH80" s="212"/>
      <c r="BI80" s="210"/>
    </row>
    <row r="81" spans="13:61" x14ac:dyDescent="0.25">
      <c r="M81" s="102"/>
      <c r="N81" s="103"/>
      <c r="O81" s="103"/>
      <c r="P81" s="103"/>
      <c r="Q81" s="103"/>
      <c r="R81" s="103"/>
      <c r="S81" s="103"/>
      <c r="T81" s="103"/>
      <c r="U81" s="103"/>
      <c r="V81" s="103"/>
      <c r="W81" s="103"/>
      <c r="X81" s="126">
        <v>270</v>
      </c>
      <c r="Y81" s="126">
        <v>35</v>
      </c>
      <c r="Z81" s="113" t="s">
        <v>81</v>
      </c>
      <c r="AA81" s="126">
        <v>10</v>
      </c>
      <c r="AB81" s="115">
        <v>1.6000666341073373</v>
      </c>
      <c r="AC81" s="115">
        <f t="shared" si="22"/>
        <v>2.0534188471044161</v>
      </c>
      <c r="AD81" s="115">
        <f t="shared" si="23"/>
        <v>2.3711534031228823</v>
      </c>
      <c r="AE81" s="115">
        <v>45</v>
      </c>
      <c r="AF81" s="126">
        <v>270</v>
      </c>
      <c r="AG81" s="126">
        <v>35</v>
      </c>
      <c r="AH81" s="113" t="s">
        <v>81</v>
      </c>
      <c r="AI81" s="126">
        <v>12</v>
      </c>
      <c r="AJ81" s="115">
        <v>2.1720509253005007</v>
      </c>
      <c r="AK81" s="115">
        <f t="shared" si="24"/>
        <v>1.935739829260863</v>
      </c>
      <c r="AL81" s="115">
        <f t="shared" si="25"/>
        <v>2.2352653917561929</v>
      </c>
      <c r="AM81" s="115">
        <v>50</v>
      </c>
      <c r="AN81" s="126">
        <v>270</v>
      </c>
      <c r="AO81" s="126">
        <v>35</v>
      </c>
      <c r="AP81" s="113" t="s">
        <v>81</v>
      </c>
      <c r="AQ81" s="126">
        <v>15</v>
      </c>
      <c r="AR81" s="115">
        <v>3.1801670841629694</v>
      </c>
      <c r="AS81" s="115">
        <f t="shared" si="26"/>
        <v>1.8138730776336938</v>
      </c>
      <c r="AT81" s="115">
        <f t="shared" si="27"/>
        <v>2.0945416600850968</v>
      </c>
      <c r="AU81" s="115">
        <v>45</v>
      </c>
      <c r="AV81" s="126">
        <v>270</v>
      </c>
      <c r="AW81" s="126">
        <v>35</v>
      </c>
      <c r="AX81" s="113" t="s">
        <v>81</v>
      </c>
      <c r="AY81" s="126">
        <v>17</v>
      </c>
      <c r="AZ81" s="115">
        <v>3.9185305325077624</v>
      </c>
      <c r="BA81" s="115">
        <f t="shared" si="28"/>
        <v>1.7400625778725358</v>
      </c>
      <c r="BB81" s="115">
        <f t="shared" si="29"/>
        <v>2.0093101361114734</v>
      </c>
      <c r="BC81" s="115">
        <v>50</v>
      </c>
      <c r="BD81" s="116">
        <f t="shared" si="30"/>
        <v>47.5</v>
      </c>
      <c r="BE81" s="103"/>
      <c r="BF81" s="103"/>
      <c r="BG81" s="212"/>
      <c r="BH81" s="212"/>
      <c r="BI81" s="210"/>
    </row>
    <row r="82" spans="13:61" x14ac:dyDescent="0.25">
      <c r="M82" s="102"/>
      <c r="N82" s="103"/>
      <c r="O82" s="103"/>
      <c r="P82" s="103"/>
      <c r="Q82" s="103"/>
      <c r="R82" s="103"/>
      <c r="S82" s="103"/>
      <c r="T82" s="103"/>
      <c r="U82" s="103"/>
      <c r="V82" s="103"/>
      <c r="W82" s="103"/>
      <c r="X82" s="126">
        <v>270</v>
      </c>
      <c r="Y82" s="126">
        <v>40</v>
      </c>
      <c r="Z82" s="113" t="s">
        <v>81</v>
      </c>
      <c r="AA82" s="126">
        <v>10</v>
      </c>
      <c r="AB82" s="115">
        <v>1.7220019538401434</v>
      </c>
      <c r="AC82" s="115">
        <f t="shared" si="22"/>
        <v>2.2099025074281839</v>
      </c>
      <c r="AD82" s="115">
        <f t="shared" si="23"/>
        <v>2.5518504704713441</v>
      </c>
      <c r="AE82" s="115">
        <v>40</v>
      </c>
      <c r="AF82" s="126">
        <v>270</v>
      </c>
      <c r="AG82" s="126">
        <v>40</v>
      </c>
      <c r="AH82" s="113" t="s">
        <v>81</v>
      </c>
      <c r="AI82" s="126">
        <v>12</v>
      </c>
      <c r="AJ82" s="115">
        <v>2.3313406448390626</v>
      </c>
      <c r="AK82" s="115">
        <f t="shared" si="24"/>
        <v>2.0776994172755536</v>
      </c>
      <c r="AL82" s="115">
        <f t="shared" si="25"/>
        <v>2.3991910130202694</v>
      </c>
      <c r="AM82" s="115">
        <v>45</v>
      </c>
      <c r="AN82" s="126">
        <v>270</v>
      </c>
      <c r="AO82" s="126">
        <v>40</v>
      </c>
      <c r="AP82" s="113" t="s">
        <v>81</v>
      </c>
      <c r="AQ82" s="126">
        <v>15</v>
      </c>
      <c r="AR82" s="115">
        <v>3.4225161725979603</v>
      </c>
      <c r="AS82" s="115">
        <f t="shared" si="26"/>
        <v>1.9521018169632811</v>
      </c>
      <c r="AT82" s="115">
        <f t="shared" si="27"/>
        <v>2.2541591419899318</v>
      </c>
      <c r="AU82" s="115">
        <v>40</v>
      </c>
      <c r="AV82" s="126">
        <v>270</v>
      </c>
      <c r="AW82" s="126">
        <v>40</v>
      </c>
      <c r="AX82" s="113" t="s">
        <v>81</v>
      </c>
      <c r="AY82" s="126">
        <v>17</v>
      </c>
      <c r="AZ82" s="115">
        <v>4.2171476420574914</v>
      </c>
      <c r="BA82" s="115">
        <f t="shared" si="28"/>
        <v>1.8726664846506738</v>
      </c>
      <c r="BB82" s="115">
        <f t="shared" si="29"/>
        <v>2.1624324303125566</v>
      </c>
      <c r="BC82" s="115">
        <v>45</v>
      </c>
      <c r="BD82" s="116">
        <f t="shared" si="30"/>
        <v>42.5</v>
      </c>
      <c r="BE82" s="103"/>
      <c r="BF82" s="103"/>
      <c r="BG82" s="212"/>
      <c r="BH82" s="212"/>
      <c r="BI82" s="210"/>
    </row>
    <row r="83" spans="13:61" x14ac:dyDescent="0.25">
      <c r="M83" s="102"/>
      <c r="N83" s="103"/>
      <c r="O83" s="103"/>
      <c r="P83" s="103"/>
      <c r="Q83" s="103"/>
      <c r="R83" s="103"/>
      <c r="S83" s="103"/>
      <c r="T83" s="103"/>
      <c r="U83" s="103"/>
      <c r="V83" s="103"/>
      <c r="W83" s="103"/>
      <c r="X83" s="126">
        <v>360</v>
      </c>
      <c r="Y83" s="126">
        <v>20</v>
      </c>
      <c r="Z83" s="113" t="s">
        <v>82</v>
      </c>
      <c r="AA83" s="126">
        <v>10</v>
      </c>
      <c r="AB83" s="115">
        <v>1.2902781092449049</v>
      </c>
      <c r="AC83" s="115">
        <f t="shared" si="22"/>
        <v>1.2418926801482211</v>
      </c>
      <c r="AD83" s="115">
        <f t="shared" si="23"/>
        <v>1.4340562126422876</v>
      </c>
      <c r="AE83" s="115">
        <v>40</v>
      </c>
      <c r="AF83" s="126">
        <v>360</v>
      </c>
      <c r="AG83" s="126">
        <v>20</v>
      </c>
      <c r="AH83" s="113" t="s">
        <v>82</v>
      </c>
      <c r="AI83" s="126">
        <v>12</v>
      </c>
      <c r="AJ83" s="115">
        <v>2.1678271605907886</v>
      </c>
      <c r="AK83" s="115">
        <f t="shared" si="24"/>
        <v>1.448981695880996</v>
      </c>
      <c r="AL83" s="115">
        <f t="shared" si="25"/>
        <v>1.673189025266739</v>
      </c>
      <c r="AM83" s="115">
        <v>40</v>
      </c>
      <c r="AN83" s="126">
        <v>360</v>
      </c>
      <c r="AO83" s="126">
        <v>20</v>
      </c>
      <c r="AP83" s="113" t="s">
        <v>82</v>
      </c>
      <c r="AQ83" s="126">
        <v>15</v>
      </c>
      <c r="AR83" s="115">
        <v>3.0388941403604992</v>
      </c>
      <c r="AS83" s="115">
        <f t="shared" si="26"/>
        <v>1.2999713822653247</v>
      </c>
      <c r="AT83" s="115">
        <f t="shared" si="27"/>
        <v>1.5011216885280885</v>
      </c>
      <c r="AU83" s="115">
        <v>45</v>
      </c>
      <c r="AV83" s="126">
        <v>360</v>
      </c>
      <c r="AW83" s="126">
        <v>20</v>
      </c>
      <c r="AX83" s="113" t="s">
        <v>82</v>
      </c>
      <c r="AY83" s="126">
        <v>17</v>
      </c>
      <c r="AZ83" s="115">
        <v>3.8405289651516061</v>
      </c>
      <c r="BA83" s="115">
        <f t="shared" si="28"/>
        <v>1.2790689027537789</v>
      </c>
      <c r="BB83" s="115">
        <f t="shared" si="29"/>
        <v>1.476984876159098</v>
      </c>
      <c r="BC83" s="115">
        <v>40</v>
      </c>
      <c r="BD83" s="116">
        <f t="shared" si="30"/>
        <v>41.25</v>
      </c>
      <c r="BE83" s="103"/>
      <c r="BF83" s="103"/>
      <c r="BG83" s="212"/>
      <c r="BH83" s="212"/>
      <c r="BI83" s="210"/>
    </row>
    <row r="84" spans="13:61" x14ac:dyDescent="0.25">
      <c r="M84" s="102"/>
      <c r="N84" s="103"/>
      <c r="O84" s="103"/>
      <c r="P84" s="103"/>
      <c r="Q84" s="103"/>
      <c r="R84" s="103"/>
      <c r="S84" s="103"/>
      <c r="T84" s="103"/>
      <c r="U84" s="103"/>
      <c r="V84" s="103"/>
      <c r="W84" s="103"/>
      <c r="X84" s="126">
        <v>360</v>
      </c>
      <c r="Y84" s="126">
        <v>25</v>
      </c>
      <c r="Z84" s="113" t="s">
        <v>82</v>
      </c>
      <c r="AA84" s="126">
        <v>10</v>
      </c>
      <c r="AB84" s="115">
        <v>1.4457973878550201</v>
      </c>
      <c r="AC84" s="115">
        <f t="shared" si="22"/>
        <v>1.3915799858104569</v>
      </c>
      <c r="AD84" s="115">
        <f t="shared" si="23"/>
        <v>1.6069052953931373</v>
      </c>
      <c r="AE84" s="115">
        <v>50</v>
      </c>
      <c r="AF84" s="126">
        <v>360</v>
      </c>
      <c r="AG84" s="126">
        <v>25</v>
      </c>
      <c r="AH84" s="113" t="s">
        <v>82</v>
      </c>
      <c r="AI84" s="126">
        <v>12</v>
      </c>
      <c r="AJ84" s="115">
        <v>2.4454346427754619</v>
      </c>
      <c r="AK84" s="115">
        <f t="shared" si="24"/>
        <v>1.6345353081051264</v>
      </c>
      <c r="AL84" s="115">
        <f t="shared" si="25"/>
        <v>1.8874541664031483</v>
      </c>
      <c r="AM84" s="115">
        <v>45</v>
      </c>
      <c r="AN84" s="126">
        <v>360</v>
      </c>
      <c r="AO84" s="126">
        <v>25</v>
      </c>
      <c r="AP84" s="113" t="s">
        <v>82</v>
      </c>
      <c r="AQ84" s="126">
        <v>15</v>
      </c>
      <c r="AR84" s="115">
        <v>3.4127838150667755</v>
      </c>
      <c r="AS84" s="115">
        <f t="shared" si="26"/>
        <v>1.4599130764452317</v>
      </c>
      <c r="AT84" s="115">
        <f t="shared" si="27"/>
        <v>1.6858118665649329</v>
      </c>
      <c r="AU84" s="115">
        <v>50</v>
      </c>
      <c r="AV84" s="126">
        <v>360</v>
      </c>
      <c r="AW84" s="126">
        <v>25</v>
      </c>
      <c r="AX84" s="113" t="s">
        <v>82</v>
      </c>
      <c r="AY84" s="126">
        <v>17</v>
      </c>
      <c r="AZ84" s="115">
        <v>4.342017325574453</v>
      </c>
      <c r="BA84" s="115">
        <f t="shared" si="28"/>
        <v>1.4460870850745366</v>
      </c>
      <c r="BB84" s="115">
        <f t="shared" si="29"/>
        <v>1.6698465185618205</v>
      </c>
      <c r="BC84" s="115">
        <v>45</v>
      </c>
      <c r="BD84" s="116">
        <f t="shared" si="30"/>
        <v>47.5</v>
      </c>
      <c r="BE84" s="103"/>
      <c r="BF84" s="103"/>
      <c r="BG84" s="212"/>
      <c r="BH84" s="212"/>
      <c r="BI84" s="210"/>
    </row>
    <row r="85" spans="13:61" x14ac:dyDescent="0.25">
      <c r="M85" s="102"/>
      <c r="N85" s="103"/>
      <c r="O85" s="103"/>
      <c r="P85" s="103"/>
      <c r="Q85" s="103"/>
      <c r="R85" s="103"/>
      <c r="S85" s="103"/>
      <c r="T85" s="103"/>
      <c r="U85" s="103"/>
      <c r="V85" s="103"/>
      <c r="W85" s="103"/>
      <c r="X85" s="126">
        <v>360</v>
      </c>
      <c r="Y85" s="113">
        <v>30</v>
      </c>
      <c r="Z85" s="113" t="s">
        <v>82</v>
      </c>
      <c r="AA85" s="113">
        <v>10</v>
      </c>
      <c r="AB85" s="118">
        <v>1.5866819134318091</v>
      </c>
      <c r="AC85" s="115">
        <f t="shared" si="22"/>
        <v>1.5271813416781164</v>
      </c>
      <c r="AD85" s="115">
        <f t="shared" si="23"/>
        <v>1.7634888472033676</v>
      </c>
      <c r="AE85" s="118">
        <v>58</v>
      </c>
      <c r="AF85" s="126">
        <v>360</v>
      </c>
      <c r="AG85" s="113">
        <v>30</v>
      </c>
      <c r="AH85" s="113" t="s">
        <v>82</v>
      </c>
      <c r="AI85" s="113">
        <v>12</v>
      </c>
      <c r="AJ85" s="118">
        <v>2.6984472521979312</v>
      </c>
      <c r="AK85" s="115">
        <f t="shared" si="24"/>
        <v>1.8036496390559091</v>
      </c>
      <c r="AL85" s="115">
        <f t="shared" si="25"/>
        <v>2.08273630375971</v>
      </c>
      <c r="AM85" s="118">
        <v>52</v>
      </c>
      <c r="AN85" s="126">
        <v>360</v>
      </c>
      <c r="AO85" s="113">
        <v>30</v>
      </c>
      <c r="AP85" s="113" t="s">
        <v>82</v>
      </c>
      <c r="AQ85" s="113">
        <v>15</v>
      </c>
      <c r="AR85" s="118">
        <v>3.7521744896613582</v>
      </c>
      <c r="AS85" s="115">
        <f t="shared" si="26"/>
        <v>1.6050968650218034</v>
      </c>
      <c r="AT85" s="115">
        <f t="shared" si="27"/>
        <v>1.8534605831660547</v>
      </c>
      <c r="AU85" s="118">
        <v>58</v>
      </c>
      <c r="AV85" s="126">
        <v>360</v>
      </c>
      <c r="AW85" s="113">
        <v>30</v>
      </c>
      <c r="AX85" s="113" t="s">
        <v>82</v>
      </c>
      <c r="AY85" s="113">
        <v>17</v>
      </c>
      <c r="AZ85" s="118">
        <v>4.8</v>
      </c>
      <c r="BA85" s="115">
        <f t="shared" si="28"/>
        <v>1.5986159169550174</v>
      </c>
      <c r="BB85" s="115">
        <f t="shared" si="29"/>
        <v>1.8459768094168791</v>
      </c>
      <c r="BC85" s="118">
        <v>50</v>
      </c>
      <c r="BD85" s="116">
        <f t="shared" si="30"/>
        <v>54.5</v>
      </c>
      <c r="BE85" s="103"/>
      <c r="BF85" s="103"/>
      <c r="BG85" s="212"/>
      <c r="BH85" s="212"/>
      <c r="BI85" s="210"/>
    </row>
    <row r="86" spans="13:61" x14ac:dyDescent="0.25">
      <c r="M86" s="102"/>
      <c r="N86" s="103"/>
      <c r="O86" s="103"/>
      <c r="P86" s="103"/>
      <c r="Q86" s="103"/>
      <c r="R86" s="103"/>
      <c r="S86" s="103"/>
      <c r="T86" s="103"/>
      <c r="U86" s="103"/>
      <c r="V86" s="103"/>
      <c r="W86" s="103"/>
      <c r="X86" s="126">
        <v>360</v>
      </c>
      <c r="Y86" s="126">
        <v>35</v>
      </c>
      <c r="Z86" s="113" t="s">
        <v>82</v>
      </c>
      <c r="AA86" s="126">
        <v>10</v>
      </c>
      <c r="AB86" s="115">
        <v>1.716456232607791</v>
      </c>
      <c r="AC86" s="115">
        <f t="shared" si="22"/>
        <v>1.6520891238849988</v>
      </c>
      <c r="AD86" s="115">
        <f t="shared" si="23"/>
        <v>1.9077241615300218</v>
      </c>
      <c r="AE86" s="115">
        <v>50</v>
      </c>
      <c r="AF86" s="126">
        <v>360</v>
      </c>
      <c r="AG86" s="126">
        <v>35</v>
      </c>
      <c r="AH86" s="113" t="s">
        <v>82</v>
      </c>
      <c r="AI86" s="126">
        <v>12</v>
      </c>
      <c r="AJ86" s="115">
        <v>2.9326835255932764</v>
      </c>
      <c r="AK86" s="115">
        <f t="shared" si="24"/>
        <v>1.9602138148496724</v>
      </c>
      <c r="AL86" s="115">
        <f t="shared" si="25"/>
        <v>2.2635263450920005</v>
      </c>
      <c r="AM86" s="115">
        <v>45</v>
      </c>
      <c r="AN86" s="126">
        <v>360</v>
      </c>
      <c r="AO86" s="126">
        <v>35</v>
      </c>
      <c r="AP86" s="113" t="s">
        <v>82</v>
      </c>
      <c r="AQ86" s="126">
        <v>15</v>
      </c>
      <c r="AR86" s="115">
        <v>4.0653258079537009</v>
      </c>
      <c r="AS86" s="115">
        <f t="shared" si="26"/>
        <v>1.7390560400690833</v>
      </c>
      <c r="AT86" s="115">
        <f t="shared" si="27"/>
        <v>2.0081478522737681</v>
      </c>
      <c r="AU86" s="115">
        <v>50</v>
      </c>
      <c r="AV86" s="126">
        <v>360</v>
      </c>
      <c r="AW86" s="126">
        <v>35</v>
      </c>
      <c r="AX86" s="113" t="s">
        <v>82</v>
      </c>
      <c r="AY86" s="126">
        <v>17</v>
      </c>
      <c r="AZ86" s="115">
        <v>5.2247073766770171</v>
      </c>
      <c r="BA86" s="115">
        <f t="shared" si="28"/>
        <v>1.740062577872536</v>
      </c>
      <c r="BB86" s="115">
        <f t="shared" si="29"/>
        <v>2.0093101361114734</v>
      </c>
      <c r="BC86" s="115">
        <v>45</v>
      </c>
      <c r="BD86" s="116">
        <f t="shared" si="30"/>
        <v>47.5</v>
      </c>
      <c r="BE86" s="103"/>
      <c r="BF86" s="103"/>
      <c r="BG86" s="212"/>
      <c r="BH86" s="212"/>
      <c r="BI86" s="210"/>
    </row>
    <row r="87" spans="13:61" x14ac:dyDescent="0.25">
      <c r="M87" s="102"/>
      <c r="N87" s="103"/>
      <c r="O87" s="103"/>
      <c r="P87" s="103"/>
      <c r="Q87" s="103"/>
      <c r="R87" s="103"/>
      <c r="S87" s="103"/>
      <c r="T87" s="103"/>
      <c r="U87" s="103"/>
      <c r="V87" s="103"/>
      <c r="W87" s="103"/>
      <c r="X87" s="126">
        <v>360</v>
      </c>
      <c r="Y87" s="126">
        <v>40</v>
      </c>
      <c r="Z87" s="113" t="s">
        <v>82</v>
      </c>
      <c r="AA87" s="126">
        <v>10</v>
      </c>
      <c r="AB87" s="115">
        <v>1.8374207938448266</v>
      </c>
      <c r="AC87" s="115">
        <f t="shared" si="22"/>
        <v>1.7685175140756455</v>
      </c>
      <c r="AD87" s="115">
        <f t="shared" si="23"/>
        <v>2.042168030110445</v>
      </c>
      <c r="AE87" s="115">
        <v>40</v>
      </c>
      <c r="AF87" s="126">
        <v>360</v>
      </c>
      <c r="AG87" s="126">
        <v>40</v>
      </c>
      <c r="AH87" s="113" t="s">
        <v>82</v>
      </c>
      <c r="AI87" s="126">
        <v>12</v>
      </c>
      <c r="AJ87" s="115">
        <v>3.1519611137995311</v>
      </c>
      <c r="AK87" s="115">
        <f t="shared" si="24"/>
        <v>2.1067795639111448</v>
      </c>
      <c r="AL87" s="115">
        <f t="shared" si="25"/>
        <v>2.4327708590197976</v>
      </c>
      <c r="AM87" s="115">
        <v>40</v>
      </c>
      <c r="AN87" s="126">
        <v>360</v>
      </c>
      <c r="AO87" s="126">
        <v>40</v>
      </c>
      <c r="AP87" s="113" t="s">
        <v>82</v>
      </c>
      <c r="AQ87" s="126">
        <v>15</v>
      </c>
      <c r="AR87" s="115">
        <v>4.3576382007344838</v>
      </c>
      <c r="AS87" s="115">
        <f t="shared" si="26"/>
        <v>1.8641007858697514</v>
      </c>
      <c r="AT87" s="115">
        <f t="shared" si="27"/>
        <v>2.1525413231752326</v>
      </c>
      <c r="AU87" s="115">
        <v>45</v>
      </c>
      <c r="AV87" s="126">
        <v>360</v>
      </c>
      <c r="AW87" s="126">
        <v>40</v>
      </c>
      <c r="AX87" s="113" t="s">
        <v>82</v>
      </c>
      <c r="AY87" s="126">
        <v>17</v>
      </c>
      <c r="AZ87" s="115">
        <v>5.6228635227433221</v>
      </c>
      <c r="BA87" s="115">
        <f t="shared" si="28"/>
        <v>1.872666484650674</v>
      </c>
      <c r="BB87" s="115">
        <f t="shared" si="29"/>
        <v>2.1624324303125566</v>
      </c>
      <c r="BC87" s="115">
        <v>40</v>
      </c>
      <c r="BD87" s="116">
        <f t="shared" si="30"/>
        <v>41.25</v>
      </c>
      <c r="BE87" s="103"/>
      <c r="BF87" s="103"/>
      <c r="BG87" s="212"/>
      <c r="BH87" s="212"/>
      <c r="BI87" s="210"/>
    </row>
    <row r="88" spans="13:61" x14ac:dyDescent="0.25">
      <c r="M88" s="102"/>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212"/>
      <c r="BH88" s="212"/>
      <c r="BI88" s="210"/>
    </row>
    <row r="89" spans="13:61" x14ac:dyDescent="0.25">
      <c r="M89" s="102"/>
      <c r="N89" s="103"/>
      <c r="O89" s="103"/>
      <c r="P89" s="103"/>
      <c r="Q89" s="103"/>
      <c r="R89" s="103"/>
      <c r="S89" s="103"/>
      <c r="T89" s="103"/>
      <c r="U89" s="103"/>
      <c r="V89" s="103"/>
      <c r="W89" s="103"/>
      <c r="X89" s="111"/>
      <c r="Y89" s="111"/>
      <c r="Z89" s="111"/>
      <c r="AA89" s="112" t="s">
        <v>83</v>
      </c>
      <c r="AB89" s="113"/>
      <c r="AC89" s="113"/>
      <c r="AD89" s="113"/>
      <c r="AE89" s="113"/>
      <c r="AF89" s="113"/>
      <c r="AG89" s="113"/>
      <c r="AH89" s="113"/>
      <c r="AI89" s="112" t="s">
        <v>84</v>
      </c>
      <c r="AJ89" s="113"/>
      <c r="AK89" s="113"/>
      <c r="AL89" s="113"/>
      <c r="AM89" s="113"/>
      <c r="AN89" s="103"/>
      <c r="AO89" s="103"/>
      <c r="AP89" s="103"/>
      <c r="AQ89" s="103"/>
      <c r="AR89" s="103"/>
      <c r="AS89" s="103"/>
      <c r="AT89" s="103"/>
      <c r="AU89" s="103"/>
      <c r="AV89" s="103"/>
      <c r="AW89" s="103"/>
      <c r="AX89" s="103"/>
      <c r="AY89" s="103"/>
      <c r="AZ89" s="103"/>
      <c r="BA89" s="103"/>
      <c r="BB89" s="103"/>
      <c r="BC89" s="103"/>
      <c r="BD89" s="103"/>
      <c r="BE89" s="103"/>
      <c r="BF89" s="103"/>
      <c r="BG89" s="212"/>
      <c r="BH89" s="212"/>
      <c r="BI89" s="210"/>
    </row>
    <row r="90" spans="13:61" x14ac:dyDescent="0.25">
      <c r="M90" s="102"/>
      <c r="N90" s="103"/>
      <c r="O90" s="103"/>
      <c r="P90" s="103"/>
      <c r="Q90" s="103"/>
      <c r="R90" s="103"/>
      <c r="S90" s="103"/>
      <c r="T90" s="103"/>
      <c r="U90" s="103"/>
      <c r="V90" s="103"/>
      <c r="W90" s="103"/>
      <c r="X90" s="103"/>
      <c r="Y90" s="103"/>
      <c r="Z90" s="103"/>
      <c r="AA90" s="103" t="s">
        <v>85</v>
      </c>
      <c r="AB90" s="103"/>
      <c r="AC90" s="113"/>
      <c r="AD90" s="113"/>
      <c r="AE90" s="113" t="s">
        <v>58</v>
      </c>
      <c r="AF90" s="113"/>
      <c r="AG90" s="113"/>
      <c r="AH90" s="113"/>
      <c r="AI90" s="103" t="s">
        <v>86</v>
      </c>
      <c r="AJ90" s="103"/>
      <c r="AK90" s="113"/>
      <c r="AL90" s="113"/>
      <c r="AM90" s="113" t="s">
        <v>58</v>
      </c>
      <c r="AN90" s="103"/>
      <c r="AO90" s="103"/>
      <c r="AP90" s="103"/>
      <c r="AQ90" s="103"/>
      <c r="AR90" s="103"/>
      <c r="AS90" s="103"/>
      <c r="AT90" s="103"/>
      <c r="AU90" s="103"/>
      <c r="AV90" s="103"/>
      <c r="AW90" s="103"/>
      <c r="AX90" s="103"/>
      <c r="AY90" s="103"/>
      <c r="AZ90" s="103"/>
      <c r="BA90" s="103"/>
      <c r="BB90" s="103"/>
      <c r="BC90" s="103"/>
      <c r="BD90" s="103"/>
      <c r="BE90" s="103"/>
      <c r="BF90" s="103"/>
      <c r="BG90" s="212"/>
      <c r="BH90" s="212"/>
      <c r="BI90" s="210"/>
    </row>
    <row r="91" spans="13:61" x14ac:dyDescent="0.25">
      <c r="M91" s="102"/>
      <c r="N91" s="103"/>
      <c r="O91" s="103"/>
      <c r="P91" s="103"/>
      <c r="Q91" s="103"/>
      <c r="R91" s="103"/>
      <c r="S91" s="103"/>
      <c r="T91" s="103"/>
      <c r="U91" s="103"/>
      <c r="V91" s="103"/>
      <c r="W91" s="103"/>
      <c r="X91" s="103"/>
      <c r="Y91" s="103"/>
      <c r="Z91" s="103"/>
      <c r="AA91" s="103" t="s">
        <v>87</v>
      </c>
      <c r="AB91" s="103"/>
      <c r="AC91" s="113"/>
      <c r="AD91" s="113"/>
      <c r="AE91" s="113"/>
      <c r="AF91" s="113"/>
      <c r="AG91" s="113"/>
      <c r="AH91" s="113"/>
      <c r="AI91" s="103" t="s">
        <v>87</v>
      </c>
      <c r="AJ91" s="103"/>
      <c r="AK91" s="113"/>
      <c r="AL91" s="113"/>
      <c r="AM91" s="113"/>
      <c r="AN91" s="103"/>
      <c r="AO91" s="103"/>
      <c r="AP91" s="103"/>
      <c r="AQ91" s="103"/>
      <c r="AR91" s="103"/>
      <c r="AS91" s="103"/>
      <c r="AT91" s="103"/>
      <c r="AU91" s="103"/>
      <c r="AV91" s="103"/>
      <c r="AW91" s="103"/>
      <c r="AX91" s="103"/>
      <c r="AY91" s="103"/>
      <c r="AZ91" s="103"/>
      <c r="BA91" s="103"/>
      <c r="BB91" s="103"/>
      <c r="BC91" s="103"/>
      <c r="BD91" s="103"/>
      <c r="BE91" s="103"/>
      <c r="BF91" s="103"/>
      <c r="BG91" s="212"/>
      <c r="BH91" s="212"/>
      <c r="BI91" s="210"/>
    </row>
    <row r="92" spans="13:61" x14ac:dyDescent="0.25">
      <c r="M92" s="102"/>
      <c r="N92" s="103"/>
      <c r="O92" s="103"/>
      <c r="P92" s="103"/>
      <c r="Q92" s="103"/>
      <c r="R92" s="103"/>
      <c r="S92" s="103"/>
      <c r="T92" s="103"/>
      <c r="U92" s="103"/>
      <c r="V92" s="103"/>
      <c r="W92" s="103"/>
      <c r="X92" s="103"/>
      <c r="Y92" s="103"/>
      <c r="Z92" s="103"/>
      <c r="AA92" s="103" t="s">
        <v>88</v>
      </c>
      <c r="AB92" s="103"/>
      <c r="AC92" s="103"/>
      <c r="AD92" s="103"/>
      <c r="AE92" s="103"/>
      <c r="AF92" s="103"/>
      <c r="AG92" s="103"/>
      <c r="AH92" s="103"/>
      <c r="AI92" s="103" t="s">
        <v>89</v>
      </c>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212"/>
      <c r="BH92" s="212"/>
      <c r="BI92" s="210"/>
    </row>
    <row r="93" spans="13:61" x14ac:dyDescent="0.25">
      <c r="M93" s="102"/>
      <c r="N93" s="103"/>
      <c r="O93" s="103"/>
      <c r="P93" s="103"/>
      <c r="Q93" s="103"/>
      <c r="R93" s="103"/>
      <c r="S93" s="103"/>
      <c r="T93" s="103"/>
      <c r="U93" s="103"/>
      <c r="V93" s="103"/>
      <c r="W93" s="103"/>
      <c r="X93" s="126" t="s">
        <v>64</v>
      </c>
      <c r="Y93" s="126" t="s">
        <v>65</v>
      </c>
      <c r="Z93" s="126" t="s">
        <v>66</v>
      </c>
      <c r="AA93" s="126" t="s">
        <v>67</v>
      </c>
      <c r="AB93" s="126" t="s">
        <v>68</v>
      </c>
      <c r="AC93" s="140" t="s">
        <v>69</v>
      </c>
      <c r="AD93" s="140"/>
      <c r="AE93" s="126"/>
      <c r="AF93" s="126" t="s">
        <v>64</v>
      </c>
      <c r="AG93" s="126" t="s">
        <v>65</v>
      </c>
      <c r="AH93" s="126" t="s">
        <v>66</v>
      </c>
      <c r="AI93" s="126" t="s">
        <v>67</v>
      </c>
      <c r="AJ93" s="126" t="s">
        <v>68</v>
      </c>
      <c r="AK93" s="140" t="s">
        <v>69</v>
      </c>
      <c r="AL93" s="140"/>
      <c r="AM93" s="126"/>
      <c r="AN93" s="103"/>
      <c r="AO93" s="103"/>
      <c r="AP93" s="103"/>
      <c r="AQ93" s="103"/>
      <c r="AR93" s="103"/>
      <c r="AS93" s="103"/>
      <c r="AT93" s="103"/>
      <c r="AU93" s="103"/>
      <c r="AV93" s="103"/>
      <c r="AW93" s="103"/>
      <c r="AX93" s="103"/>
      <c r="AY93" s="103"/>
      <c r="AZ93" s="103"/>
      <c r="BA93" s="103"/>
      <c r="BB93" s="103"/>
      <c r="BC93" s="103"/>
      <c r="BD93" s="103"/>
      <c r="BE93" s="103"/>
      <c r="BF93" s="103"/>
      <c r="BG93" s="212"/>
      <c r="BH93" s="212"/>
      <c r="BI93" s="210"/>
    </row>
    <row r="94" spans="13:61" x14ac:dyDescent="0.25">
      <c r="M94" s="102"/>
      <c r="N94" s="103"/>
      <c r="O94" s="103"/>
      <c r="P94" s="103"/>
      <c r="Q94" s="103"/>
      <c r="R94" s="103"/>
      <c r="S94" s="103"/>
      <c r="T94" s="103"/>
      <c r="U94" s="103"/>
      <c r="V94" s="103"/>
      <c r="W94" s="103"/>
      <c r="X94" s="126"/>
      <c r="Y94" s="126" t="s">
        <v>70</v>
      </c>
      <c r="Z94" s="126"/>
      <c r="AA94" s="126" t="s">
        <v>71</v>
      </c>
      <c r="AB94" s="126" t="s">
        <v>72</v>
      </c>
      <c r="AC94" s="126" t="s">
        <v>73</v>
      </c>
      <c r="AD94" s="126" t="s">
        <v>74</v>
      </c>
      <c r="AE94" s="126"/>
      <c r="AF94" s="126"/>
      <c r="AG94" s="126" t="s">
        <v>70</v>
      </c>
      <c r="AH94" s="126"/>
      <c r="AI94" s="126" t="s">
        <v>71</v>
      </c>
      <c r="AJ94" s="126" t="s">
        <v>72</v>
      </c>
      <c r="AK94" s="126" t="s">
        <v>73</v>
      </c>
      <c r="AL94" s="126" t="s">
        <v>74</v>
      </c>
      <c r="AM94" s="126"/>
      <c r="AN94" s="126" t="s">
        <v>75</v>
      </c>
      <c r="AO94" s="126" t="s">
        <v>75</v>
      </c>
      <c r="AP94" s="103"/>
      <c r="AQ94" s="103"/>
      <c r="AR94" s="103"/>
      <c r="AS94" s="103"/>
      <c r="AT94" s="103"/>
      <c r="AU94" s="103"/>
      <c r="AV94" s="103"/>
      <c r="AW94" s="103"/>
      <c r="AX94" s="103"/>
      <c r="AY94" s="103"/>
      <c r="AZ94" s="103"/>
      <c r="BA94" s="103"/>
      <c r="BB94" s="103"/>
      <c r="BC94" s="103"/>
      <c r="BD94" s="103"/>
      <c r="BE94" s="103"/>
      <c r="BF94" s="103"/>
      <c r="BG94" s="212"/>
      <c r="BH94" s="212"/>
      <c r="BI94" s="210"/>
    </row>
    <row r="95" spans="13:61" x14ac:dyDescent="0.25">
      <c r="M95" s="102"/>
      <c r="N95" s="103"/>
      <c r="O95" s="103"/>
      <c r="P95" s="103"/>
      <c r="Q95" s="103"/>
      <c r="R95" s="103"/>
      <c r="S95" s="103"/>
      <c r="T95" s="103"/>
      <c r="U95" s="103"/>
      <c r="V95" s="103"/>
      <c r="W95" s="103"/>
      <c r="X95" s="126">
        <v>90</v>
      </c>
      <c r="Y95" s="126">
        <v>25</v>
      </c>
      <c r="Z95" s="126" t="s">
        <v>77</v>
      </c>
      <c r="AA95" s="126">
        <v>11</v>
      </c>
      <c r="AB95" s="119">
        <v>0.15</v>
      </c>
      <c r="AC95" s="119">
        <v>0.43</v>
      </c>
      <c r="AD95" s="119">
        <v>0</v>
      </c>
      <c r="AE95" s="119">
        <v>0.68</v>
      </c>
      <c r="AF95" s="126">
        <v>90</v>
      </c>
      <c r="AG95" s="126">
        <v>25</v>
      </c>
      <c r="AH95" s="126" t="s">
        <v>77</v>
      </c>
      <c r="AI95" s="126">
        <v>16</v>
      </c>
      <c r="AJ95" s="115">
        <v>0.31</v>
      </c>
      <c r="AK95" s="115">
        <v>0.41</v>
      </c>
      <c r="AL95" s="115">
        <v>0.48</v>
      </c>
      <c r="AM95" s="119">
        <v>0.72</v>
      </c>
      <c r="AN95" s="103">
        <f>AVERAGE(AM95,AE95)</f>
        <v>0.7</v>
      </c>
      <c r="AO95" s="103">
        <v>0.69</v>
      </c>
      <c r="AP95" s="126">
        <v>25</v>
      </c>
      <c r="AQ95" s="103"/>
      <c r="AR95" s="103"/>
      <c r="AS95" s="103"/>
      <c r="AT95" s="103"/>
      <c r="AU95" s="103"/>
      <c r="AV95" s="103"/>
      <c r="AW95" s="103"/>
      <c r="AX95" s="103"/>
      <c r="AY95" s="103"/>
      <c r="AZ95" s="103"/>
      <c r="BA95" s="103"/>
      <c r="BB95" s="103"/>
      <c r="BC95" s="103"/>
      <c r="BD95" s="103"/>
      <c r="BE95" s="103"/>
      <c r="BF95" s="103"/>
      <c r="BG95" s="212"/>
      <c r="BH95" s="212"/>
      <c r="BI95" s="210"/>
    </row>
    <row r="96" spans="13:61" x14ac:dyDescent="0.25">
      <c r="M96" s="102"/>
      <c r="N96" s="103"/>
      <c r="O96" s="103"/>
      <c r="P96" s="103"/>
      <c r="Q96" s="103"/>
      <c r="R96" s="103"/>
      <c r="S96" s="103"/>
      <c r="T96" s="103"/>
      <c r="U96" s="103"/>
      <c r="V96" s="103"/>
      <c r="W96" s="103"/>
      <c r="X96" s="126">
        <v>90</v>
      </c>
      <c r="Y96" s="126">
        <v>30</v>
      </c>
      <c r="Z96" s="126" t="s">
        <v>77</v>
      </c>
      <c r="AA96" s="126">
        <v>11</v>
      </c>
      <c r="AB96" s="115">
        <v>0.16</v>
      </c>
      <c r="AC96" s="115">
        <v>0.43</v>
      </c>
      <c r="AD96" s="115">
        <v>0.5</v>
      </c>
      <c r="AE96" s="115">
        <v>0.68</v>
      </c>
      <c r="AF96" s="126">
        <v>90</v>
      </c>
      <c r="AG96" s="126">
        <v>30</v>
      </c>
      <c r="AH96" s="126" t="s">
        <v>77</v>
      </c>
      <c r="AI96" s="126">
        <v>16</v>
      </c>
      <c r="AJ96" s="115">
        <v>0.33</v>
      </c>
      <c r="AK96" s="115">
        <v>0.39</v>
      </c>
      <c r="AL96" s="115">
        <v>0.45</v>
      </c>
      <c r="AM96" s="115">
        <v>0.74</v>
      </c>
      <c r="AN96" s="103">
        <f t="shared" ref="AN96:AN136" si="31">AVERAGE(AM96,AE96)</f>
        <v>0.71</v>
      </c>
      <c r="AO96" s="103">
        <f t="shared" ref="AO96:AO100" si="32">AVERAGE(AN96,AN103,AN110,AN117,AN124,AN131)</f>
        <v>0.71</v>
      </c>
      <c r="AP96" s="126">
        <v>30</v>
      </c>
      <c r="AQ96" s="103"/>
      <c r="AR96" s="103"/>
      <c r="AS96" s="103"/>
      <c r="AT96" s="103"/>
      <c r="AU96" s="103"/>
      <c r="AV96" s="103"/>
      <c r="AW96" s="103"/>
      <c r="AX96" s="103"/>
      <c r="AY96" s="103"/>
      <c r="AZ96" s="103"/>
      <c r="BA96" s="103"/>
      <c r="BB96" s="103"/>
      <c r="BC96" s="103"/>
      <c r="BD96" s="103"/>
      <c r="BE96" s="103"/>
      <c r="BF96" s="103"/>
      <c r="BG96" s="212"/>
      <c r="BH96" s="212"/>
      <c r="BI96" s="210"/>
    </row>
    <row r="97" spans="13:61" x14ac:dyDescent="0.25">
      <c r="M97" s="102"/>
      <c r="N97" s="103"/>
      <c r="O97" s="103"/>
      <c r="P97" s="103"/>
      <c r="Q97" s="103"/>
      <c r="R97" s="103"/>
      <c r="S97" s="103"/>
      <c r="T97" s="103"/>
      <c r="U97" s="103"/>
      <c r="V97" s="103"/>
      <c r="W97" s="103"/>
      <c r="X97" s="126">
        <v>90</v>
      </c>
      <c r="Y97" s="120">
        <v>35</v>
      </c>
      <c r="Z97" s="120" t="s">
        <v>77</v>
      </c>
      <c r="AA97" s="120">
        <v>11</v>
      </c>
      <c r="AB97" s="121">
        <v>0.18</v>
      </c>
      <c r="AC97" s="121">
        <v>0.4</v>
      </c>
      <c r="AD97" s="121">
        <v>0.46</v>
      </c>
      <c r="AE97" s="121">
        <v>0.7</v>
      </c>
      <c r="AF97" s="126">
        <v>90</v>
      </c>
      <c r="AG97" s="120">
        <v>35</v>
      </c>
      <c r="AH97" s="120" t="s">
        <v>77</v>
      </c>
      <c r="AI97" s="120">
        <v>16</v>
      </c>
      <c r="AJ97" s="121">
        <v>0.37</v>
      </c>
      <c r="AK97" s="121">
        <v>0.39</v>
      </c>
      <c r="AL97" s="121">
        <v>0.46</v>
      </c>
      <c r="AM97" s="121">
        <v>0.76</v>
      </c>
      <c r="AN97" s="103">
        <f t="shared" si="31"/>
        <v>0.73</v>
      </c>
      <c r="AO97" s="103">
        <f t="shared" si="32"/>
        <v>0.73</v>
      </c>
      <c r="AP97" s="120">
        <v>35</v>
      </c>
      <c r="AQ97" s="103"/>
      <c r="AR97" s="103"/>
      <c r="AS97" s="103"/>
      <c r="AT97" s="103"/>
      <c r="AU97" s="103"/>
      <c r="AV97" s="103"/>
      <c r="AW97" s="103"/>
      <c r="AX97" s="103"/>
      <c r="AY97" s="103"/>
      <c r="AZ97" s="103"/>
      <c r="BA97" s="103"/>
      <c r="BB97" s="103"/>
      <c r="BC97" s="103"/>
      <c r="BD97" s="103"/>
      <c r="BE97" s="103"/>
      <c r="BF97" s="103"/>
      <c r="BG97" s="212"/>
      <c r="BH97" s="212"/>
      <c r="BI97" s="210"/>
    </row>
    <row r="98" spans="13:61" x14ac:dyDescent="0.25">
      <c r="M98" s="102"/>
      <c r="N98" s="103"/>
      <c r="O98" s="103"/>
      <c r="P98" s="103"/>
      <c r="Q98" s="103"/>
      <c r="R98" s="103"/>
      <c r="S98" s="103"/>
      <c r="T98" s="103"/>
      <c r="U98" s="103"/>
      <c r="V98" s="103"/>
      <c r="W98" s="103"/>
      <c r="X98" s="126">
        <v>90</v>
      </c>
      <c r="Y98" s="113">
        <v>40</v>
      </c>
      <c r="Z98" s="113" t="s">
        <v>77</v>
      </c>
      <c r="AA98" s="113">
        <v>11</v>
      </c>
      <c r="AB98" s="118">
        <v>0.19</v>
      </c>
      <c r="AC98" s="118">
        <v>0.39</v>
      </c>
      <c r="AD98" s="118">
        <v>0.45</v>
      </c>
      <c r="AE98" s="118">
        <v>0.75</v>
      </c>
      <c r="AF98" s="126">
        <v>90</v>
      </c>
      <c r="AG98" s="113">
        <v>40</v>
      </c>
      <c r="AH98" s="113" t="s">
        <v>77</v>
      </c>
      <c r="AI98" s="113">
        <v>16</v>
      </c>
      <c r="AJ98" s="118">
        <v>0.4</v>
      </c>
      <c r="AK98" s="118">
        <v>0.39</v>
      </c>
      <c r="AL98" s="118">
        <v>0.44</v>
      </c>
      <c r="AM98" s="118">
        <v>0.78</v>
      </c>
      <c r="AN98" s="103">
        <f t="shared" si="31"/>
        <v>0.76500000000000001</v>
      </c>
      <c r="AO98" s="103">
        <v>0.77</v>
      </c>
      <c r="AP98" s="113">
        <v>40</v>
      </c>
      <c r="AQ98" s="103"/>
      <c r="AR98" s="103"/>
      <c r="AS98" s="103"/>
      <c r="AT98" s="103"/>
      <c r="AU98" s="103"/>
      <c r="AV98" s="103"/>
      <c r="AW98" s="103"/>
      <c r="AX98" s="103"/>
      <c r="AY98" s="103"/>
      <c r="AZ98" s="103"/>
      <c r="BA98" s="103"/>
      <c r="BB98" s="103"/>
      <c r="BC98" s="103"/>
      <c r="BD98" s="103"/>
      <c r="BE98" s="103"/>
      <c r="BF98" s="103"/>
      <c r="BG98" s="212"/>
      <c r="BH98" s="212"/>
      <c r="BI98" s="210"/>
    </row>
    <row r="99" spans="13:61" x14ac:dyDescent="0.25">
      <c r="M99" s="102"/>
      <c r="N99" s="103"/>
      <c r="O99" s="103"/>
      <c r="P99" s="103"/>
      <c r="Q99" s="103"/>
      <c r="R99" s="103"/>
      <c r="S99" s="103"/>
      <c r="T99" s="103"/>
      <c r="U99" s="103"/>
      <c r="V99" s="103"/>
      <c r="W99" s="103"/>
      <c r="X99" s="126">
        <v>90</v>
      </c>
      <c r="Y99" s="126">
        <v>45</v>
      </c>
      <c r="Z99" s="126" t="s">
        <v>77</v>
      </c>
      <c r="AA99" s="126">
        <v>11</v>
      </c>
      <c r="AB99" s="115">
        <v>0.2</v>
      </c>
      <c r="AC99" s="115">
        <v>0.39</v>
      </c>
      <c r="AD99" s="115">
        <v>0.45</v>
      </c>
      <c r="AE99" s="115">
        <v>0.72</v>
      </c>
      <c r="AF99" s="126">
        <v>90</v>
      </c>
      <c r="AG99" s="126">
        <v>45</v>
      </c>
      <c r="AH99" s="126" t="s">
        <v>77</v>
      </c>
      <c r="AI99" s="126">
        <v>16</v>
      </c>
      <c r="AJ99" s="115">
        <v>0.42</v>
      </c>
      <c r="AK99" s="115">
        <v>0.37</v>
      </c>
      <c r="AL99" s="115">
        <v>0.42</v>
      </c>
      <c r="AM99" s="115">
        <v>0.76</v>
      </c>
      <c r="AN99" s="103">
        <f t="shared" si="31"/>
        <v>0.74</v>
      </c>
      <c r="AO99" s="103">
        <f t="shared" si="32"/>
        <v>0.7400000000000001</v>
      </c>
      <c r="AP99" s="126">
        <v>45</v>
      </c>
      <c r="AQ99" s="103"/>
      <c r="AR99" s="103"/>
      <c r="AS99" s="103"/>
      <c r="AT99" s="103"/>
      <c r="AU99" s="103"/>
      <c r="AV99" s="103"/>
      <c r="AW99" s="103"/>
      <c r="AX99" s="103"/>
      <c r="AY99" s="103"/>
      <c r="AZ99" s="103"/>
      <c r="BA99" s="103"/>
      <c r="BB99" s="103"/>
      <c r="BC99" s="103"/>
      <c r="BD99" s="103"/>
      <c r="BE99" s="103"/>
      <c r="BF99" s="103"/>
      <c r="BG99" s="212"/>
      <c r="BH99" s="212"/>
      <c r="BI99" s="210"/>
    </row>
    <row r="100" spans="13:61" x14ac:dyDescent="0.25">
      <c r="M100" s="102"/>
      <c r="N100" s="103"/>
      <c r="O100" s="103"/>
      <c r="P100" s="103"/>
      <c r="Q100" s="103"/>
      <c r="R100" s="103"/>
      <c r="S100" s="103"/>
      <c r="T100" s="103"/>
      <c r="U100" s="103"/>
      <c r="V100" s="103"/>
      <c r="W100" s="103"/>
      <c r="X100" s="126">
        <v>90</v>
      </c>
      <c r="Y100" s="126">
        <v>50</v>
      </c>
      <c r="Z100" s="126" t="s">
        <v>77</v>
      </c>
      <c r="AA100" s="126">
        <v>11</v>
      </c>
      <c r="AB100" s="115">
        <v>0.21</v>
      </c>
      <c r="AC100" s="115">
        <v>0.38</v>
      </c>
      <c r="AD100" s="115">
        <v>0.43</v>
      </c>
      <c r="AE100" s="115">
        <v>0.7</v>
      </c>
      <c r="AF100" s="126">
        <v>90</v>
      </c>
      <c r="AG100" s="126">
        <v>50</v>
      </c>
      <c r="AH100" s="126" t="s">
        <v>77</v>
      </c>
      <c r="AI100" s="126">
        <v>16</v>
      </c>
      <c r="AJ100" s="115">
        <v>0.44</v>
      </c>
      <c r="AK100" s="115">
        <v>0.35</v>
      </c>
      <c r="AL100" s="115">
        <v>0.4</v>
      </c>
      <c r="AM100" s="115">
        <v>0.74</v>
      </c>
      <c r="AN100" s="103">
        <f t="shared" si="31"/>
        <v>0.72</v>
      </c>
      <c r="AO100" s="103">
        <f t="shared" si="32"/>
        <v>0.71999999999999986</v>
      </c>
      <c r="AP100" s="126">
        <v>50</v>
      </c>
      <c r="AQ100" s="103"/>
      <c r="AR100" s="103"/>
      <c r="AS100" s="103"/>
      <c r="AT100" s="103"/>
      <c r="AU100" s="103"/>
      <c r="AV100" s="103"/>
      <c r="AW100" s="103"/>
      <c r="AX100" s="103"/>
      <c r="AY100" s="103"/>
      <c r="AZ100" s="103"/>
      <c r="BA100" s="103"/>
      <c r="BB100" s="103"/>
      <c r="BC100" s="103"/>
      <c r="BD100" s="103"/>
      <c r="BE100" s="103"/>
      <c r="BF100" s="103"/>
      <c r="BG100" s="212"/>
      <c r="BH100" s="212"/>
      <c r="BI100" s="210"/>
    </row>
    <row r="101" spans="13:61" x14ac:dyDescent="0.25">
      <c r="M101" s="102"/>
      <c r="N101" s="103"/>
      <c r="O101" s="103"/>
      <c r="P101" s="103"/>
      <c r="Q101" s="103"/>
      <c r="R101" s="103"/>
      <c r="S101" s="103"/>
      <c r="T101" s="103"/>
      <c r="U101" s="103"/>
      <c r="V101" s="103"/>
      <c r="W101" s="103"/>
      <c r="X101" s="126">
        <v>90</v>
      </c>
      <c r="Y101" s="126">
        <v>55</v>
      </c>
      <c r="Z101" s="126" t="s">
        <v>77</v>
      </c>
      <c r="AA101" s="126">
        <v>11</v>
      </c>
      <c r="AB101" s="115">
        <v>0.22</v>
      </c>
      <c r="AC101" s="115">
        <v>0.37</v>
      </c>
      <c r="AD101" s="115">
        <v>0.43</v>
      </c>
      <c r="AE101" s="115">
        <v>0.68</v>
      </c>
      <c r="AF101" s="126">
        <v>90</v>
      </c>
      <c r="AG101" s="126">
        <v>55</v>
      </c>
      <c r="AH101" s="126" t="s">
        <v>77</v>
      </c>
      <c r="AI101" s="126">
        <v>16</v>
      </c>
      <c r="AJ101" s="115">
        <v>0.47</v>
      </c>
      <c r="AK101" s="115">
        <v>0.37</v>
      </c>
      <c r="AL101" s="115">
        <v>0.43</v>
      </c>
      <c r="AM101" s="115">
        <v>0.7</v>
      </c>
      <c r="AN101" s="103">
        <f t="shared" si="31"/>
        <v>0.69</v>
      </c>
      <c r="AO101" s="103">
        <v>0.7</v>
      </c>
      <c r="AP101" s="126">
        <v>55</v>
      </c>
      <c r="AQ101" s="103"/>
      <c r="AR101" s="103"/>
      <c r="AS101" s="103"/>
      <c r="AT101" s="103"/>
      <c r="AU101" s="103"/>
      <c r="AV101" s="103"/>
      <c r="AW101" s="103"/>
      <c r="AX101" s="103"/>
      <c r="AY101" s="103"/>
      <c r="AZ101" s="103"/>
      <c r="BA101" s="103"/>
      <c r="BB101" s="103"/>
      <c r="BC101" s="103"/>
      <c r="BD101" s="103"/>
      <c r="BE101" s="103"/>
      <c r="BF101" s="103"/>
      <c r="BG101" s="212"/>
      <c r="BH101" s="212"/>
      <c r="BI101" s="210"/>
    </row>
    <row r="102" spans="13:61" x14ac:dyDescent="0.25">
      <c r="M102" s="102"/>
      <c r="N102" s="103"/>
      <c r="O102" s="103"/>
      <c r="P102" s="103"/>
      <c r="Q102" s="103"/>
      <c r="R102" s="103"/>
      <c r="S102" s="103"/>
      <c r="T102" s="103"/>
      <c r="U102" s="103"/>
      <c r="V102" s="103"/>
      <c r="W102" s="103"/>
      <c r="X102" s="126">
        <v>120</v>
      </c>
      <c r="Y102" s="126">
        <v>25</v>
      </c>
      <c r="Z102" s="126" t="s">
        <v>78</v>
      </c>
      <c r="AA102" s="126">
        <v>11</v>
      </c>
      <c r="AB102" s="115">
        <v>0.2</v>
      </c>
      <c r="AC102" s="119">
        <v>0.43</v>
      </c>
      <c r="AD102" s="119">
        <v>0</v>
      </c>
      <c r="AE102" s="115">
        <v>0.68</v>
      </c>
      <c r="AF102" s="126">
        <v>120</v>
      </c>
      <c r="AG102" s="126">
        <v>25</v>
      </c>
      <c r="AH102" s="126" t="s">
        <v>78</v>
      </c>
      <c r="AI102" s="126">
        <v>16</v>
      </c>
      <c r="AJ102" s="115">
        <v>0.39</v>
      </c>
      <c r="AK102" s="115">
        <v>0.41</v>
      </c>
      <c r="AL102" s="115">
        <v>0.48</v>
      </c>
      <c r="AM102" s="119">
        <v>0.72</v>
      </c>
      <c r="AN102" s="103">
        <f t="shared" si="31"/>
        <v>0.7</v>
      </c>
      <c r="AO102" s="122">
        <v>0.65</v>
      </c>
      <c r="AP102" s="126">
        <v>60</v>
      </c>
      <c r="AQ102" s="103"/>
      <c r="AR102" s="103"/>
      <c r="AS102" s="103"/>
      <c r="AT102" s="103"/>
      <c r="AU102" s="103"/>
      <c r="AV102" s="103"/>
      <c r="AW102" s="103"/>
      <c r="AX102" s="103"/>
      <c r="AY102" s="103"/>
      <c r="AZ102" s="103"/>
      <c r="BA102" s="103"/>
      <c r="BB102" s="103"/>
      <c r="BC102" s="103"/>
      <c r="BD102" s="103"/>
      <c r="BE102" s="103"/>
      <c r="BF102" s="103"/>
      <c r="BG102" s="212"/>
      <c r="BH102" s="212"/>
      <c r="BI102" s="210"/>
    </row>
    <row r="103" spans="13:61" x14ac:dyDescent="0.25">
      <c r="M103" s="102"/>
      <c r="N103" s="103"/>
      <c r="O103" s="103"/>
      <c r="P103" s="103"/>
      <c r="Q103" s="103"/>
      <c r="R103" s="103"/>
      <c r="S103" s="103"/>
      <c r="T103" s="103"/>
      <c r="U103" s="103"/>
      <c r="V103" s="103"/>
      <c r="W103" s="103"/>
      <c r="X103" s="126">
        <v>120</v>
      </c>
      <c r="Y103" s="126">
        <v>30</v>
      </c>
      <c r="Z103" s="126" t="s">
        <v>78</v>
      </c>
      <c r="AA103" s="126">
        <v>11</v>
      </c>
      <c r="AB103" s="115">
        <v>0.21</v>
      </c>
      <c r="AC103" s="115">
        <v>0.43</v>
      </c>
      <c r="AD103" s="115">
        <v>0.5</v>
      </c>
      <c r="AE103" s="115">
        <v>0.68</v>
      </c>
      <c r="AF103" s="126">
        <v>120</v>
      </c>
      <c r="AG103" s="126">
        <v>30</v>
      </c>
      <c r="AH103" s="126" t="s">
        <v>78</v>
      </c>
      <c r="AI103" s="126">
        <v>16</v>
      </c>
      <c r="AJ103" s="115">
        <v>0.42</v>
      </c>
      <c r="AK103" s="115">
        <v>0.39</v>
      </c>
      <c r="AL103" s="115">
        <v>0.45</v>
      </c>
      <c r="AM103" s="115">
        <v>0.74</v>
      </c>
      <c r="AN103" s="103">
        <f t="shared" si="31"/>
        <v>0.71</v>
      </c>
      <c r="AO103" s="122">
        <v>0.6</v>
      </c>
      <c r="AP103" s="126">
        <v>65</v>
      </c>
      <c r="AQ103" s="103"/>
      <c r="AR103" s="103"/>
      <c r="AS103" s="103"/>
      <c r="AT103" s="103"/>
      <c r="AU103" s="103"/>
      <c r="AV103" s="103"/>
      <c r="AW103" s="103"/>
      <c r="AX103" s="103"/>
      <c r="AY103" s="103"/>
      <c r="AZ103" s="103"/>
      <c r="BA103" s="103"/>
      <c r="BB103" s="103"/>
      <c r="BC103" s="103"/>
      <c r="BD103" s="103"/>
      <c r="BE103" s="103"/>
      <c r="BF103" s="103"/>
      <c r="BG103" s="212"/>
      <c r="BH103" s="212"/>
      <c r="BI103" s="210"/>
    </row>
    <row r="104" spans="13:61" x14ac:dyDescent="0.25">
      <c r="M104" s="102"/>
      <c r="N104" s="103"/>
      <c r="O104" s="103"/>
      <c r="P104" s="103"/>
      <c r="Q104" s="103"/>
      <c r="R104" s="103"/>
      <c r="S104" s="103"/>
      <c r="T104" s="103"/>
      <c r="U104" s="103"/>
      <c r="V104" s="103"/>
      <c r="W104" s="103"/>
      <c r="X104" s="126">
        <v>120</v>
      </c>
      <c r="Y104" s="120">
        <v>35</v>
      </c>
      <c r="Z104" s="126" t="s">
        <v>78</v>
      </c>
      <c r="AA104" s="120">
        <v>11</v>
      </c>
      <c r="AB104" s="115">
        <v>0.23</v>
      </c>
      <c r="AC104" s="121">
        <v>0.4</v>
      </c>
      <c r="AD104" s="121">
        <v>0.46</v>
      </c>
      <c r="AE104" s="121">
        <v>0.7</v>
      </c>
      <c r="AF104" s="126">
        <v>120</v>
      </c>
      <c r="AG104" s="120">
        <v>35</v>
      </c>
      <c r="AH104" s="126" t="s">
        <v>78</v>
      </c>
      <c r="AI104" s="120">
        <v>16</v>
      </c>
      <c r="AJ104" s="115">
        <v>0.46</v>
      </c>
      <c r="AK104" s="121">
        <v>0.39</v>
      </c>
      <c r="AL104" s="121">
        <v>0.46</v>
      </c>
      <c r="AM104" s="121">
        <v>0.76</v>
      </c>
      <c r="AN104" s="103">
        <f t="shared" si="31"/>
        <v>0.73</v>
      </c>
      <c r="AO104" s="123">
        <v>0.55000000000000004</v>
      </c>
      <c r="AP104" s="126">
        <v>70</v>
      </c>
      <c r="AQ104" s="103"/>
      <c r="AR104" s="103"/>
      <c r="AS104" s="103"/>
      <c r="AT104" s="103"/>
      <c r="AU104" s="103"/>
      <c r="AV104" s="103"/>
      <c r="AW104" s="103"/>
      <c r="AX104" s="103"/>
      <c r="AY104" s="103"/>
      <c r="AZ104" s="103"/>
      <c r="BA104" s="103"/>
      <c r="BB104" s="103"/>
      <c r="BC104" s="103"/>
      <c r="BD104" s="103"/>
      <c r="BE104" s="103"/>
      <c r="BF104" s="103"/>
      <c r="BG104" s="212"/>
      <c r="BH104" s="212"/>
      <c r="BI104" s="210"/>
    </row>
    <row r="105" spans="13:61" x14ac:dyDescent="0.25">
      <c r="M105" s="102"/>
      <c r="N105" s="103"/>
      <c r="O105" s="103"/>
      <c r="P105" s="103"/>
      <c r="Q105" s="103"/>
      <c r="R105" s="103"/>
      <c r="S105" s="103"/>
      <c r="T105" s="103"/>
      <c r="U105" s="103"/>
      <c r="V105" s="103"/>
      <c r="W105" s="103"/>
      <c r="X105" s="126">
        <v>120</v>
      </c>
      <c r="Y105" s="113">
        <v>40</v>
      </c>
      <c r="Z105" s="126" t="s">
        <v>78</v>
      </c>
      <c r="AA105" s="113">
        <v>11</v>
      </c>
      <c r="AB105" s="115">
        <v>0.24667</v>
      </c>
      <c r="AC105" s="118">
        <v>0.39</v>
      </c>
      <c r="AD105" s="118">
        <v>0.45</v>
      </c>
      <c r="AE105" s="118">
        <v>0.75</v>
      </c>
      <c r="AF105" s="126">
        <v>120</v>
      </c>
      <c r="AG105" s="113">
        <v>40</v>
      </c>
      <c r="AH105" s="126" t="s">
        <v>78</v>
      </c>
      <c r="AI105" s="113">
        <v>16</v>
      </c>
      <c r="AJ105" s="115">
        <v>0.49</v>
      </c>
      <c r="AK105" s="118">
        <v>0.39</v>
      </c>
      <c r="AL105" s="118">
        <v>0.44</v>
      </c>
      <c r="AM105" s="118">
        <v>0.78</v>
      </c>
      <c r="AN105" s="103">
        <f t="shared" si="31"/>
        <v>0.76500000000000001</v>
      </c>
      <c r="AO105" s="124">
        <v>0.5</v>
      </c>
      <c r="AP105" s="126">
        <v>75</v>
      </c>
      <c r="AQ105" s="103"/>
      <c r="AR105" s="103"/>
      <c r="AS105" s="103"/>
      <c r="AT105" s="103"/>
      <c r="AU105" s="103"/>
      <c r="AV105" s="103"/>
      <c r="AW105" s="103"/>
      <c r="AX105" s="103"/>
      <c r="AY105" s="103"/>
      <c r="AZ105" s="103"/>
      <c r="BA105" s="103"/>
      <c r="BB105" s="103"/>
      <c r="BC105" s="103"/>
      <c r="BD105" s="103"/>
      <c r="BE105" s="103"/>
      <c r="BF105" s="103"/>
      <c r="BG105" s="212"/>
      <c r="BH105" s="212"/>
      <c r="BI105" s="210"/>
    </row>
    <row r="106" spans="13:61" x14ac:dyDescent="0.25">
      <c r="M106" s="102"/>
      <c r="N106" s="103"/>
      <c r="O106" s="103"/>
      <c r="P106" s="103"/>
      <c r="Q106" s="103"/>
      <c r="R106" s="103"/>
      <c r="S106" s="103"/>
      <c r="T106" s="103"/>
      <c r="U106" s="103"/>
      <c r="V106" s="103"/>
      <c r="W106" s="103"/>
      <c r="X106" s="126">
        <v>120</v>
      </c>
      <c r="Y106" s="126">
        <v>45</v>
      </c>
      <c r="Z106" s="126" t="s">
        <v>78</v>
      </c>
      <c r="AA106" s="126">
        <v>11</v>
      </c>
      <c r="AB106" s="115">
        <v>0.26667000000000002</v>
      </c>
      <c r="AC106" s="115">
        <v>0.39</v>
      </c>
      <c r="AD106" s="115">
        <v>0.45</v>
      </c>
      <c r="AE106" s="115">
        <v>0.72</v>
      </c>
      <c r="AF106" s="126">
        <v>120</v>
      </c>
      <c r="AG106" s="126">
        <v>45</v>
      </c>
      <c r="AH106" s="126" t="s">
        <v>78</v>
      </c>
      <c r="AI106" s="126">
        <v>16</v>
      </c>
      <c r="AJ106" s="115">
        <v>0.52</v>
      </c>
      <c r="AK106" s="115">
        <v>0.37</v>
      </c>
      <c r="AL106" s="115">
        <v>0.42</v>
      </c>
      <c r="AM106" s="115">
        <v>0.76</v>
      </c>
      <c r="AN106" s="103">
        <f t="shared" si="31"/>
        <v>0.74</v>
      </c>
      <c r="AO106" s="103"/>
      <c r="AP106" s="103"/>
      <c r="AQ106" s="103"/>
      <c r="AR106" s="103"/>
      <c r="AS106" s="103"/>
      <c r="AT106" s="103"/>
      <c r="AU106" s="103"/>
      <c r="AV106" s="103"/>
      <c r="AW106" s="103"/>
      <c r="AX106" s="103"/>
      <c r="AY106" s="103"/>
      <c r="AZ106" s="103"/>
      <c r="BA106" s="103"/>
      <c r="BB106" s="103"/>
      <c r="BC106" s="103"/>
      <c r="BD106" s="103"/>
      <c r="BE106" s="103"/>
      <c r="BF106" s="103"/>
      <c r="BG106" s="212"/>
      <c r="BH106" s="212"/>
      <c r="BI106" s="210"/>
    </row>
    <row r="107" spans="13:61" x14ac:dyDescent="0.25">
      <c r="M107" s="102"/>
      <c r="N107" s="103"/>
      <c r="O107" s="103"/>
      <c r="P107" s="103"/>
      <c r="Q107" s="103"/>
      <c r="R107" s="103"/>
      <c r="S107" s="103"/>
      <c r="T107" s="103"/>
      <c r="U107" s="103"/>
      <c r="V107" s="103"/>
      <c r="W107" s="103"/>
      <c r="X107" s="126">
        <v>120</v>
      </c>
      <c r="Y107" s="126">
        <v>50</v>
      </c>
      <c r="Z107" s="126" t="s">
        <v>78</v>
      </c>
      <c r="AA107" s="126">
        <v>11</v>
      </c>
      <c r="AB107" s="115">
        <v>0.27333000000000002</v>
      </c>
      <c r="AC107" s="115">
        <v>0.38</v>
      </c>
      <c r="AD107" s="115">
        <v>0.43</v>
      </c>
      <c r="AE107" s="115">
        <v>0.7</v>
      </c>
      <c r="AF107" s="126">
        <v>120</v>
      </c>
      <c r="AG107" s="126">
        <v>50</v>
      </c>
      <c r="AH107" s="126" t="s">
        <v>78</v>
      </c>
      <c r="AI107" s="126">
        <v>16</v>
      </c>
      <c r="AJ107" s="115">
        <v>0.55000000000000004</v>
      </c>
      <c r="AK107" s="115">
        <v>0.35</v>
      </c>
      <c r="AL107" s="115">
        <v>0.4</v>
      </c>
      <c r="AM107" s="115">
        <v>0.74</v>
      </c>
      <c r="AN107" s="103">
        <f t="shared" si="31"/>
        <v>0.72</v>
      </c>
      <c r="AO107" s="103"/>
      <c r="AP107" s="103"/>
      <c r="AQ107" s="103"/>
      <c r="AR107" s="103"/>
      <c r="AS107" s="103"/>
      <c r="AT107" s="103"/>
      <c r="AU107" s="103"/>
      <c r="AV107" s="103"/>
      <c r="AW107" s="103"/>
      <c r="AX107" s="103"/>
      <c r="AY107" s="103"/>
      <c r="AZ107" s="103"/>
      <c r="BA107" s="103"/>
      <c r="BB107" s="103"/>
      <c r="BC107" s="103"/>
      <c r="BD107" s="103"/>
      <c r="BE107" s="103"/>
      <c r="BF107" s="103"/>
      <c r="BG107" s="212"/>
      <c r="BH107" s="212"/>
      <c r="BI107" s="210"/>
    </row>
    <row r="108" spans="13:61" x14ac:dyDescent="0.25">
      <c r="M108" s="102"/>
      <c r="N108" s="103"/>
      <c r="O108" s="103"/>
      <c r="P108" s="103"/>
      <c r="Q108" s="103"/>
      <c r="R108" s="103"/>
      <c r="S108" s="103"/>
      <c r="T108" s="103"/>
      <c r="U108" s="103"/>
      <c r="V108" s="103"/>
      <c r="W108" s="103"/>
      <c r="X108" s="126">
        <v>120</v>
      </c>
      <c r="Y108" s="126">
        <v>55</v>
      </c>
      <c r="Z108" s="126" t="s">
        <v>78</v>
      </c>
      <c r="AA108" s="126">
        <v>11</v>
      </c>
      <c r="AB108" s="115">
        <v>0.28999999999999998</v>
      </c>
      <c r="AC108" s="115">
        <v>0.37</v>
      </c>
      <c r="AD108" s="115">
        <v>0.43</v>
      </c>
      <c r="AE108" s="115">
        <v>0.68</v>
      </c>
      <c r="AF108" s="126">
        <v>120</v>
      </c>
      <c r="AG108" s="126">
        <v>55</v>
      </c>
      <c r="AH108" s="126" t="s">
        <v>78</v>
      </c>
      <c r="AI108" s="126">
        <v>16</v>
      </c>
      <c r="AJ108" s="115">
        <v>0.56999999999999995</v>
      </c>
      <c r="AK108" s="115">
        <v>0.37</v>
      </c>
      <c r="AL108" s="115">
        <v>0.43</v>
      </c>
      <c r="AM108" s="115">
        <v>0.7</v>
      </c>
      <c r="AN108" s="103">
        <f t="shared" si="31"/>
        <v>0.69</v>
      </c>
      <c r="AO108" s="103"/>
      <c r="AP108" s="103"/>
      <c r="AQ108" s="103"/>
      <c r="AR108" s="103"/>
      <c r="AS108" s="103"/>
      <c r="AT108" s="103"/>
      <c r="AU108" s="103"/>
      <c r="AV108" s="103"/>
      <c r="AW108" s="103"/>
      <c r="AX108" s="103"/>
      <c r="AY108" s="103"/>
      <c r="AZ108" s="103"/>
      <c r="BA108" s="103"/>
      <c r="BB108" s="103"/>
      <c r="BC108" s="103"/>
      <c r="BD108" s="103"/>
      <c r="BE108" s="103"/>
      <c r="BF108" s="103"/>
      <c r="BG108" s="212"/>
      <c r="BH108" s="212"/>
      <c r="BI108" s="210"/>
    </row>
    <row r="109" spans="13:61" x14ac:dyDescent="0.25">
      <c r="M109" s="102"/>
      <c r="N109" s="103"/>
      <c r="O109" s="103"/>
      <c r="P109" s="103"/>
      <c r="Q109" s="103"/>
      <c r="R109" s="103"/>
      <c r="S109" s="103"/>
      <c r="T109" s="103"/>
      <c r="U109" s="103"/>
      <c r="V109" s="103"/>
      <c r="W109" s="103"/>
      <c r="X109" s="126">
        <v>180</v>
      </c>
      <c r="Y109" s="126">
        <v>25</v>
      </c>
      <c r="Z109" s="126" t="s">
        <v>79</v>
      </c>
      <c r="AA109" s="126">
        <v>11</v>
      </c>
      <c r="AB109" s="119">
        <v>0.31</v>
      </c>
      <c r="AC109" s="119">
        <v>0.43</v>
      </c>
      <c r="AD109" s="119">
        <v>0</v>
      </c>
      <c r="AE109" s="119">
        <v>0.68</v>
      </c>
      <c r="AF109" s="126">
        <v>180</v>
      </c>
      <c r="AG109" s="126">
        <v>25</v>
      </c>
      <c r="AH109" s="126" t="s">
        <v>79</v>
      </c>
      <c r="AI109" s="126">
        <v>16</v>
      </c>
      <c r="AJ109" s="115">
        <v>0.57999999999999996</v>
      </c>
      <c r="AK109" s="115">
        <v>0.44</v>
      </c>
      <c r="AL109" s="115">
        <v>0.5</v>
      </c>
      <c r="AM109" s="119">
        <v>0.72</v>
      </c>
      <c r="AN109" s="103">
        <f t="shared" si="31"/>
        <v>0.7</v>
      </c>
      <c r="AO109" s="103"/>
      <c r="AP109" s="103"/>
      <c r="AQ109" s="103"/>
      <c r="AR109" s="103"/>
      <c r="AS109" s="103"/>
      <c r="AT109" s="103"/>
      <c r="AU109" s="103"/>
      <c r="AV109" s="103"/>
      <c r="AW109" s="103"/>
      <c r="AX109" s="103"/>
      <c r="AY109" s="103"/>
      <c r="AZ109" s="103"/>
      <c r="BA109" s="103"/>
      <c r="BB109" s="103"/>
      <c r="BC109" s="103"/>
      <c r="BD109" s="103"/>
      <c r="BE109" s="103"/>
      <c r="BF109" s="103"/>
      <c r="BG109" s="212"/>
      <c r="BH109" s="212"/>
      <c r="BI109" s="210"/>
    </row>
    <row r="110" spans="13:61" x14ac:dyDescent="0.25">
      <c r="M110" s="102"/>
      <c r="N110" s="103"/>
      <c r="O110" s="103"/>
      <c r="P110" s="103"/>
      <c r="Q110" s="103"/>
      <c r="R110" s="103"/>
      <c r="S110" s="103"/>
      <c r="T110" s="103"/>
      <c r="U110" s="103"/>
      <c r="V110" s="103"/>
      <c r="W110" s="103"/>
      <c r="X110" s="126">
        <v>180</v>
      </c>
      <c r="Y110" s="126">
        <v>30</v>
      </c>
      <c r="Z110" s="126" t="s">
        <v>79</v>
      </c>
      <c r="AA110" s="126">
        <v>11</v>
      </c>
      <c r="AB110" s="115">
        <v>0.32</v>
      </c>
      <c r="AC110" s="115">
        <v>0.43</v>
      </c>
      <c r="AD110" s="115">
        <v>0.5</v>
      </c>
      <c r="AE110" s="115">
        <v>0.68</v>
      </c>
      <c r="AF110" s="126">
        <v>180</v>
      </c>
      <c r="AG110" s="126">
        <v>30</v>
      </c>
      <c r="AH110" s="126" t="s">
        <v>79</v>
      </c>
      <c r="AI110" s="126">
        <v>16</v>
      </c>
      <c r="AJ110" s="115">
        <v>0.63</v>
      </c>
      <c r="AK110" s="115">
        <v>0.42</v>
      </c>
      <c r="AL110" s="115">
        <v>0.49</v>
      </c>
      <c r="AM110" s="115">
        <v>0.74</v>
      </c>
      <c r="AN110" s="103">
        <f t="shared" si="31"/>
        <v>0.71</v>
      </c>
      <c r="AO110" s="103"/>
      <c r="AP110" s="103"/>
      <c r="AQ110" s="103"/>
      <c r="AR110" s="103"/>
      <c r="AS110" s="103"/>
      <c r="AT110" s="103"/>
      <c r="AU110" s="103"/>
      <c r="AV110" s="103"/>
      <c r="AW110" s="103"/>
      <c r="AX110" s="103"/>
      <c r="AY110" s="103"/>
      <c r="AZ110" s="103"/>
      <c r="BA110" s="103"/>
      <c r="BB110" s="103"/>
      <c r="BC110" s="103"/>
      <c r="BD110" s="103"/>
      <c r="BE110" s="103"/>
      <c r="BF110" s="103"/>
      <c r="BG110" s="212"/>
      <c r="BH110" s="212"/>
      <c r="BI110" s="210"/>
    </row>
    <row r="111" spans="13:61" x14ac:dyDescent="0.25">
      <c r="M111" s="102"/>
      <c r="N111" s="103"/>
      <c r="O111" s="103"/>
      <c r="P111" s="103"/>
      <c r="Q111" s="103"/>
      <c r="R111" s="103"/>
      <c r="S111" s="103"/>
      <c r="T111" s="103"/>
      <c r="U111" s="103"/>
      <c r="V111" s="103"/>
      <c r="W111" s="103"/>
      <c r="X111" s="126">
        <v>180</v>
      </c>
      <c r="Y111" s="120">
        <v>35</v>
      </c>
      <c r="Z111" s="120" t="s">
        <v>79</v>
      </c>
      <c r="AA111" s="120">
        <v>11</v>
      </c>
      <c r="AB111" s="121">
        <v>0.35</v>
      </c>
      <c r="AC111" s="121">
        <v>0.4</v>
      </c>
      <c r="AD111" s="121">
        <v>0.46</v>
      </c>
      <c r="AE111" s="121">
        <v>0.7</v>
      </c>
      <c r="AF111" s="126">
        <v>180</v>
      </c>
      <c r="AG111" s="120">
        <v>35</v>
      </c>
      <c r="AH111" s="120" t="s">
        <v>79</v>
      </c>
      <c r="AI111" s="120">
        <v>16</v>
      </c>
      <c r="AJ111" s="121">
        <v>0.69</v>
      </c>
      <c r="AK111" s="121">
        <v>0.41</v>
      </c>
      <c r="AL111" s="121">
        <v>0.47</v>
      </c>
      <c r="AM111" s="121">
        <v>0.76</v>
      </c>
      <c r="AN111" s="103">
        <f t="shared" si="31"/>
        <v>0.73</v>
      </c>
      <c r="AO111" s="103"/>
      <c r="AP111" s="103"/>
      <c r="AQ111" s="103"/>
      <c r="AR111" s="103"/>
      <c r="AS111" s="103"/>
      <c r="AT111" s="103"/>
      <c r="AU111" s="103"/>
      <c r="AV111" s="103"/>
      <c r="AW111" s="103"/>
      <c r="AX111" s="103"/>
      <c r="AY111" s="103"/>
      <c r="AZ111" s="103"/>
      <c r="BA111" s="103"/>
      <c r="BB111" s="103"/>
      <c r="BC111" s="103"/>
      <c r="BD111" s="103"/>
      <c r="BE111" s="103"/>
      <c r="BF111" s="103"/>
      <c r="BG111" s="212"/>
      <c r="BH111" s="212"/>
      <c r="BI111" s="210"/>
    </row>
    <row r="112" spans="13:61" x14ac:dyDescent="0.25">
      <c r="M112" s="102"/>
      <c r="N112" s="103"/>
      <c r="O112" s="103"/>
      <c r="P112" s="103"/>
      <c r="Q112" s="103"/>
      <c r="R112" s="103"/>
      <c r="S112" s="103"/>
      <c r="T112" s="103"/>
      <c r="U112" s="103"/>
      <c r="V112" s="103"/>
      <c r="W112" s="103"/>
      <c r="X112" s="126">
        <v>180</v>
      </c>
      <c r="Y112" s="113">
        <v>40</v>
      </c>
      <c r="Z112" s="113" t="s">
        <v>79</v>
      </c>
      <c r="AA112" s="113">
        <v>11</v>
      </c>
      <c r="AB112" s="118">
        <v>0.37</v>
      </c>
      <c r="AC112" s="118">
        <v>0.39</v>
      </c>
      <c r="AD112" s="118">
        <v>0.45</v>
      </c>
      <c r="AE112" s="118">
        <v>0.75</v>
      </c>
      <c r="AF112" s="126">
        <v>180</v>
      </c>
      <c r="AG112" s="113">
        <v>40</v>
      </c>
      <c r="AH112" s="113" t="s">
        <v>79</v>
      </c>
      <c r="AI112" s="113">
        <v>16</v>
      </c>
      <c r="AJ112" s="118">
        <v>0.74</v>
      </c>
      <c r="AK112" s="118">
        <v>0.39</v>
      </c>
      <c r="AL112" s="118">
        <v>0.45</v>
      </c>
      <c r="AM112" s="118">
        <v>0.78</v>
      </c>
      <c r="AN112" s="103">
        <f t="shared" si="31"/>
        <v>0.76500000000000001</v>
      </c>
      <c r="AO112" s="103"/>
      <c r="AP112" s="103"/>
      <c r="AQ112" s="103"/>
      <c r="AR112" s="103"/>
      <c r="AS112" s="103"/>
      <c r="AT112" s="103"/>
      <c r="AU112" s="103"/>
      <c r="AV112" s="103"/>
      <c r="AW112" s="103"/>
      <c r="AX112" s="103"/>
      <c r="AY112" s="103"/>
      <c r="AZ112" s="103"/>
      <c r="BA112" s="103"/>
      <c r="BB112" s="103"/>
      <c r="BC112" s="103"/>
      <c r="BD112" s="103"/>
      <c r="BE112" s="103"/>
      <c r="BF112" s="103"/>
      <c r="BG112" s="212"/>
      <c r="BH112" s="212"/>
      <c r="BI112" s="210"/>
    </row>
    <row r="113" spans="13:61" x14ac:dyDescent="0.25">
      <c r="M113" s="102"/>
      <c r="N113" s="103"/>
      <c r="O113" s="103"/>
      <c r="P113" s="103"/>
      <c r="Q113" s="103"/>
      <c r="R113" s="103"/>
      <c r="S113" s="103"/>
      <c r="T113" s="103"/>
      <c r="U113" s="103"/>
      <c r="V113" s="103"/>
      <c r="W113" s="103"/>
      <c r="X113" s="126">
        <v>180</v>
      </c>
      <c r="Y113" s="126">
        <v>45</v>
      </c>
      <c r="Z113" s="126" t="s">
        <v>79</v>
      </c>
      <c r="AA113" s="126">
        <v>11</v>
      </c>
      <c r="AB113" s="115">
        <v>0.4</v>
      </c>
      <c r="AC113" s="115">
        <v>0.39</v>
      </c>
      <c r="AD113" s="115">
        <v>0.45</v>
      </c>
      <c r="AE113" s="115">
        <v>0.72</v>
      </c>
      <c r="AF113" s="126">
        <v>180</v>
      </c>
      <c r="AG113" s="126">
        <v>45</v>
      </c>
      <c r="AH113" s="126" t="s">
        <v>79</v>
      </c>
      <c r="AI113" s="126">
        <v>16</v>
      </c>
      <c r="AJ113" s="115">
        <v>0.78</v>
      </c>
      <c r="AK113" s="115">
        <v>0.38</v>
      </c>
      <c r="AL113" s="115">
        <v>0.43</v>
      </c>
      <c r="AM113" s="115">
        <v>0.76</v>
      </c>
      <c r="AN113" s="103">
        <f t="shared" si="31"/>
        <v>0.74</v>
      </c>
      <c r="AO113" s="103"/>
      <c r="AP113" s="103"/>
      <c r="AQ113" s="103"/>
      <c r="AR113" s="103"/>
      <c r="AS113" s="103"/>
      <c r="AT113" s="103"/>
      <c r="AU113" s="103"/>
      <c r="AV113" s="103"/>
      <c r="AW113" s="103"/>
      <c r="AX113" s="103"/>
      <c r="AY113" s="103"/>
      <c r="AZ113" s="103"/>
      <c r="BA113" s="103"/>
      <c r="BB113" s="103"/>
      <c r="BC113" s="103"/>
      <c r="BD113" s="103"/>
      <c r="BE113" s="103"/>
      <c r="BF113" s="103"/>
      <c r="BG113" s="212"/>
      <c r="BH113" s="212"/>
      <c r="BI113" s="210"/>
    </row>
    <row r="114" spans="13:61" x14ac:dyDescent="0.25">
      <c r="M114" s="102"/>
      <c r="N114" s="103"/>
      <c r="O114" s="103"/>
      <c r="P114" s="103"/>
      <c r="Q114" s="103"/>
      <c r="R114" s="103"/>
      <c r="S114" s="103"/>
      <c r="T114" s="103"/>
      <c r="U114" s="103"/>
      <c r="V114" s="103"/>
      <c r="W114" s="103"/>
      <c r="X114" s="126">
        <v>180</v>
      </c>
      <c r="Y114" s="126">
        <v>50</v>
      </c>
      <c r="Z114" s="126" t="s">
        <v>79</v>
      </c>
      <c r="AA114" s="126">
        <v>11</v>
      </c>
      <c r="AB114" s="115">
        <v>0.41</v>
      </c>
      <c r="AC114" s="115">
        <v>0.38</v>
      </c>
      <c r="AD114" s="115">
        <v>0.43</v>
      </c>
      <c r="AE114" s="115">
        <v>0.7</v>
      </c>
      <c r="AF114" s="126">
        <v>180</v>
      </c>
      <c r="AG114" s="126">
        <v>50</v>
      </c>
      <c r="AH114" s="126" t="s">
        <v>79</v>
      </c>
      <c r="AI114" s="126">
        <v>16</v>
      </c>
      <c r="AJ114" s="115">
        <v>0.83</v>
      </c>
      <c r="AK114" s="115">
        <v>0.36</v>
      </c>
      <c r="AL114" s="115">
        <v>0.41</v>
      </c>
      <c r="AM114" s="115">
        <v>0.74</v>
      </c>
      <c r="AN114" s="103">
        <f t="shared" si="31"/>
        <v>0.72</v>
      </c>
      <c r="AO114" s="103"/>
      <c r="AP114" s="103"/>
      <c r="AQ114" s="103"/>
      <c r="AR114" s="103"/>
      <c r="AS114" s="103"/>
      <c r="AT114" s="103"/>
      <c r="AU114" s="103"/>
      <c r="AV114" s="103"/>
      <c r="AW114" s="103"/>
      <c r="AX114" s="103"/>
      <c r="AY114" s="103"/>
      <c r="AZ114" s="103"/>
      <c r="BA114" s="103"/>
      <c r="BB114" s="103"/>
      <c r="BC114" s="103"/>
      <c r="BD114" s="103"/>
      <c r="BE114" s="103"/>
      <c r="BF114" s="103"/>
      <c r="BG114" s="212"/>
      <c r="BH114" s="212"/>
      <c r="BI114" s="210"/>
    </row>
    <row r="115" spans="13:61" x14ac:dyDescent="0.25">
      <c r="M115" s="102"/>
      <c r="N115" s="103"/>
      <c r="O115" s="103"/>
      <c r="P115" s="103"/>
      <c r="Q115" s="103"/>
      <c r="R115" s="103"/>
      <c r="S115" s="103"/>
      <c r="T115" s="103"/>
      <c r="U115" s="103"/>
      <c r="V115" s="103"/>
      <c r="W115" s="103"/>
      <c r="X115" s="126">
        <v>180</v>
      </c>
      <c r="Y115" s="126">
        <v>55</v>
      </c>
      <c r="Z115" s="126" t="s">
        <v>79</v>
      </c>
      <c r="AA115" s="126">
        <v>11</v>
      </c>
      <c r="AB115" s="115">
        <v>0.43</v>
      </c>
      <c r="AC115" s="115">
        <v>0.37</v>
      </c>
      <c r="AD115" s="115">
        <v>0.43</v>
      </c>
      <c r="AE115" s="115">
        <v>0.68</v>
      </c>
      <c r="AF115" s="126">
        <v>180</v>
      </c>
      <c r="AG115" s="126">
        <v>55</v>
      </c>
      <c r="AH115" s="126" t="s">
        <v>79</v>
      </c>
      <c r="AI115" s="126">
        <v>16</v>
      </c>
      <c r="AJ115" s="115">
        <v>0.85</v>
      </c>
      <c r="AK115" s="115">
        <v>0.37</v>
      </c>
      <c r="AL115" s="115">
        <v>0.43</v>
      </c>
      <c r="AM115" s="115">
        <v>0.7</v>
      </c>
      <c r="AN115" s="103">
        <f t="shared" si="31"/>
        <v>0.69</v>
      </c>
      <c r="AO115" s="103"/>
      <c r="AP115" s="103"/>
      <c r="AQ115" s="103"/>
      <c r="AR115" s="103"/>
      <c r="AS115" s="103"/>
      <c r="AT115" s="103"/>
      <c r="AU115" s="103"/>
      <c r="AV115" s="103"/>
      <c r="AW115" s="103"/>
      <c r="AX115" s="103"/>
      <c r="AY115" s="103"/>
      <c r="AZ115" s="103"/>
      <c r="BA115" s="103"/>
      <c r="BB115" s="103"/>
      <c r="BC115" s="103"/>
      <c r="BD115" s="103"/>
      <c r="BE115" s="103"/>
      <c r="BF115" s="103"/>
      <c r="BG115" s="212"/>
      <c r="BH115" s="212"/>
      <c r="BI115" s="210"/>
    </row>
    <row r="116" spans="13:61" x14ac:dyDescent="0.25">
      <c r="M116" s="102"/>
      <c r="N116" s="103"/>
      <c r="O116" s="103"/>
      <c r="P116" s="103"/>
      <c r="Q116" s="103"/>
      <c r="R116" s="103"/>
      <c r="S116" s="103"/>
      <c r="T116" s="103"/>
      <c r="U116" s="103"/>
      <c r="V116" s="103"/>
      <c r="W116" s="103"/>
      <c r="X116" s="126">
        <v>240</v>
      </c>
      <c r="Y116" s="126">
        <v>25</v>
      </c>
      <c r="Z116" s="126" t="s">
        <v>80</v>
      </c>
      <c r="AA116" s="126">
        <v>11</v>
      </c>
      <c r="AB116" s="119">
        <v>0.42</v>
      </c>
      <c r="AC116" s="119">
        <v>0.43</v>
      </c>
      <c r="AD116" s="119">
        <v>0</v>
      </c>
      <c r="AE116" s="119">
        <v>0.68</v>
      </c>
      <c r="AF116" s="126">
        <v>240</v>
      </c>
      <c r="AG116" s="126">
        <v>25</v>
      </c>
      <c r="AH116" s="126" t="s">
        <v>80</v>
      </c>
      <c r="AI116" s="126">
        <v>16</v>
      </c>
      <c r="AJ116" s="115">
        <v>0.77</v>
      </c>
      <c r="AK116" s="115">
        <v>0.44</v>
      </c>
      <c r="AL116" s="115">
        <v>0.5</v>
      </c>
      <c r="AM116" s="119">
        <v>0.72</v>
      </c>
      <c r="AN116" s="103">
        <f t="shared" si="31"/>
        <v>0.7</v>
      </c>
      <c r="AO116" s="103"/>
      <c r="AP116" s="103"/>
      <c r="AQ116" s="103"/>
      <c r="AR116" s="103"/>
      <c r="AS116" s="103"/>
      <c r="AT116" s="103"/>
      <c r="AU116" s="103"/>
      <c r="AV116" s="103"/>
      <c r="AW116" s="103"/>
      <c r="AX116" s="103"/>
      <c r="AY116" s="103"/>
      <c r="AZ116" s="103"/>
      <c r="BA116" s="103"/>
      <c r="BB116" s="103"/>
      <c r="BC116" s="103"/>
      <c r="BD116" s="103"/>
      <c r="BE116" s="103"/>
      <c r="BF116" s="103"/>
      <c r="BG116" s="212"/>
      <c r="BH116" s="212"/>
      <c r="BI116" s="210"/>
    </row>
    <row r="117" spans="13:61" x14ac:dyDescent="0.25">
      <c r="M117" s="102"/>
      <c r="N117" s="103"/>
      <c r="O117" s="103"/>
      <c r="P117" s="103"/>
      <c r="Q117" s="103"/>
      <c r="R117" s="103"/>
      <c r="S117" s="103"/>
      <c r="T117" s="103"/>
      <c r="U117" s="103"/>
      <c r="V117" s="103"/>
      <c r="W117" s="103"/>
      <c r="X117" s="126">
        <v>240</v>
      </c>
      <c r="Y117" s="126">
        <v>30</v>
      </c>
      <c r="Z117" s="126" t="s">
        <v>80</v>
      </c>
      <c r="AA117" s="126">
        <v>11</v>
      </c>
      <c r="AB117" s="115">
        <v>0.43</v>
      </c>
      <c r="AC117" s="115">
        <v>0.43</v>
      </c>
      <c r="AD117" s="115">
        <v>0.5</v>
      </c>
      <c r="AE117" s="115">
        <v>0.68</v>
      </c>
      <c r="AF117" s="126">
        <v>240</v>
      </c>
      <c r="AG117" s="126">
        <v>30</v>
      </c>
      <c r="AH117" s="126" t="s">
        <v>80</v>
      </c>
      <c r="AI117" s="126">
        <v>16</v>
      </c>
      <c r="AJ117" s="115">
        <v>0.84</v>
      </c>
      <c r="AK117" s="115">
        <v>0.42</v>
      </c>
      <c r="AL117" s="115">
        <v>0.49</v>
      </c>
      <c r="AM117" s="115">
        <v>0.74</v>
      </c>
      <c r="AN117" s="103">
        <f t="shared" si="31"/>
        <v>0.71</v>
      </c>
      <c r="AO117" s="103"/>
      <c r="AP117" s="103"/>
      <c r="AQ117" s="103"/>
      <c r="AR117" s="103"/>
      <c r="AS117" s="103"/>
      <c r="AT117" s="103"/>
      <c r="AU117" s="103"/>
      <c r="AV117" s="103"/>
      <c r="AW117" s="103"/>
      <c r="AX117" s="103"/>
      <c r="AY117" s="103"/>
      <c r="AZ117" s="103"/>
      <c r="BA117" s="103"/>
      <c r="BB117" s="103"/>
      <c r="BC117" s="103"/>
      <c r="BD117" s="103"/>
      <c r="BE117" s="103"/>
      <c r="BF117" s="103"/>
      <c r="BG117" s="212"/>
      <c r="BH117" s="212"/>
      <c r="BI117" s="210"/>
    </row>
    <row r="118" spans="13:61" x14ac:dyDescent="0.25">
      <c r="M118" s="102"/>
      <c r="N118" s="103"/>
      <c r="O118" s="103"/>
      <c r="P118" s="103"/>
      <c r="Q118" s="103"/>
      <c r="R118" s="103"/>
      <c r="S118" s="103"/>
      <c r="T118" s="103"/>
      <c r="U118" s="103"/>
      <c r="V118" s="103"/>
      <c r="W118" s="103"/>
      <c r="X118" s="126">
        <v>240</v>
      </c>
      <c r="Y118" s="120">
        <v>35</v>
      </c>
      <c r="Z118" s="120" t="s">
        <v>80</v>
      </c>
      <c r="AA118" s="120">
        <v>11</v>
      </c>
      <c r="AB118" s="121">
        <v>0.48</v>
      </c>
      <c r="AC118" s="121">
        <v>0.4</v>
      </c>
      <c r="AD118" s="121">
        <v>0.46</v>
      </c>
      <c r="AE118" s="121">
        <v>0.7</v>
      </c>
      <c r="AF118" s="126">
        <v>240</v>
      </c>
      <c r="AG118" s="120">
        <v>35</v>
      </c>
      <c r="AH118" s="120" t="s">
        <v>80</v>
      </c>
      <c r="AI118" s="120">
        <v>16</v>
      </c>
      <c r="AJ118" s="121">
        <v>0.92</v>
      </c>
      <c r="AK118" s="121">
        <v>0.41</v>
      </c>
      <c r="AL118" s="121">
        <v>0.47</v>
      </c>
      <c r="AM118" s="121">
        <v>0.76</v>
      </c>
      <c r="AN118" s="103">
        <f t="shared" si="31"/>
        <v>0.73</v>
      </c>
      <c r="AO118" s="103"/>
      <c r="AP118" s="103"/>
      <c r="AQ118" s="103"/>
      <c r="AR118" s="103"/>
      <c r="AS118" s="103"/>
      <c r="AT118" s="103"/>
      <c r="AU118" s="103"/>
      <c r="AV118" s="103"/>
      <c r="AW118" s="103"/>
      <c r="AX118" s="103"/>
      <c r="AY118" s="103"/>
      <c r="AZ118" s="103"/>
      <c r="BA118" s="103"/>
      <c r="BB118" s="103"/>
      <c r="BC118" s="103"/>
      <c r="BD118" s="103"/>
      <c r="BE118" s="103"/>
      <c r="BF118" s="103"/>
      <c r="BG118" s="212"/>
      <c r="BH118" s="212"/>
      <c r="BI118" s="210"/>
    </row>
    <row r="119" spans="13:61" x14ac:dyDescent="0.25">
      <c r="M119" s="102"/>
      <c r="N119" s="103"/>
      <c r="O119" s="103"/>
      <c r="P119" s="103"/>
      <c r="Q119" s="103"/>
      <c r="R119" s="103"/>
      <c r="S119" s="103"/>
      <c r="T119" s="103"/>
      <c r="U119" s="103"/>
      <c r="V119" s="103"/>
      <c r="W119" s="103"/>
      <c r="X119" s="126">
        <v>240</v>
      </c>
      <c r="Y119" s="113">
        <v>40</v>
      </c>
      <c r="Z119" s="113" t="s">
        <v>80</v>
      </c>
      <c r="AA119" s="113">
        <v>11</v>
      </c>
      <c r="AB119" s="118">
        <v>0.51</v>
      </c>
      <c r="AC119" s="118">
        <v>0.39300000000000002</v>
      </c>
      <c r="AD119" s="118">
        <v>0.45</v>
      </c>
      <c r="AE119" s="118">
        <v>0.75</v>
      </c>
      <c r="AF119" s="126">
        <v>240</v>
      </c>
      <c r="AG119" s="113">
        <v>40</v>
      </c>
      <c r="AH119" s="113" t="s">
        <v>80</v>
      </c>
      <c r="AI119" s="113">
        <v>16</v>
      </c>
      <c r="AJ119" s="118">
        <v>0.98</v>
      </c>
      <c r="AK119" s="118">
        <v>0.39</v>
      </c>
      <c r="AL119" s="118">
        <v>0.45</v>
      </c>
      <c r="AM119" s="118">
        <v>0.78</v>
      </c>
      <c r="AN119" s="103">
        <f t="shared" si="31"/>
        <v>0.76500000000000001</v>
      </c>
      <c r="AO119" s="103"/>
      <c r="AP119" s="103"/>
      <c r="AQ119" s="103"/>
      <c r="AR119" s="103"/>
      <c r="AS119" s="103"/>
      <c r="AT119" s="103"/>
      <c r="AU119" s="103"/>
      <c r="AV119" s="103"/>
      <c r="AW119" s="103"/>
      <c r="AX119" s="103"/>
      <c r="AY119" s="103"/>
      <c r="AZ119" s="103"/>
      <c r="BA119" s="103"/>
      <c r="BB119" s="103"/>
      <c r="BC119" s="103"/>
      <c r="BD119" s="103"/>
      <c r="BE119" s="103"/>
      <c r="BF119" s="103"/>
      <c r="BG119" s="212"/>
      <c r="BH119" s="212"/>
      <c r="BI119" s="210"/>
    </row>
    <row r="120" spans="13:61" x14ac:dyDescent="0.25">
      <c r="M120" s="102"/>
      <c r="N120" s="103"/>
      <c r="O120" s="103"/>
      <c r="P120" s="103"/>
      <c r="Q120" s="103"/>
      <c r="R120" s="103"/>
      <c r="S120" s="103"/>
      <c r="T120" s="103"/>
      <c r="U120" s="103"/>
      <c r="V120" s="103"/>
      <c r="W120" s="103"/>
      <c r="X120" s="126">
        <v>240</v>
      </c>
      <c r="Y120" s="126">
        <v>45</v>
      </c>
      <c r="Z120" s="126" t="s">
        <v>80</v>
      </c>
      <c r="AA120" s="126">
        <v>11</v>
      </c>
      <c r="AB120" s="115">
        <v>0.53</v>
      </c>
      <c r="AC120" s="115">
        <v>0.39</v>
      </c>
      <c r="AD120" s="115">
        <v>0.45</v>
      </c>
      <c r="AE120" s="115">
        <v>0.72</v>
      </c>
      <c r="AF120" s="126">
        <v>240</v>
      </c>
      <c r="AG120" s="126">
        <v>45</v>
      </c>
      <c r="AH120" s="126" t="s">
        <v>80</v>
      </c>
      <c r="AI120" s="126">
        <v>16</v>
      </c>
      <c r="AJ120" s="115">
        <v>1.04</v>
      </c>
      <c r="AK120" s="115">
        <v>0.38</v>
      </c>
      <c r="AL120" s="115">
        <v>0.43</v>
      </c>
      <c r="AM120" s="115">
        <v>0.76</v>
      </c>
      <c r="AN120" s="103">
        <f t="shared" si="31"/>
        <v>0.74</v>
      </c>
      <c r="AO120" s="103"/>
      <c r="AP120" s="103"/>
      <c r="AQ120" s="103"/>
      <c r="AR120" s="103"/>
      <c r="AS120" s="103"/>
      <c r="AT120" s="103"/>
      <c r="AU120" s="103"/>
      <c r="AV120" s="103"/>
      <c r="AW120" s="103"/>
      <c r="AX120" s="103"/>
      <c r="AY120" s="103"/>
      <c r="AZ120" s="103"/>
      <c r="BA120" s="103"/>
      <c r="BB120" s="103"/>
      <c r="BC120" s="103"/>
      <c r="BD120" s="103"/>
      <c r="BE120" s="103"/>
      <c r="BF120" s="103"/>
      <c r="BG120" s="212"/>
      <c r="BH120" s="212"/>
      <c r="BI120" s="210"/>
    </row>
    <row r="121" spans="13:61" x14ac:dyDescent="0.25">
      <c r="M121" s="102"/>
      <c r="N121" s="103"/>
      <c r="O121" s="103"/>
      <c r="P121" s="103"/>
      <c r="Q121" s="103"/>
      <c r="R121" s="103"/>
      <c r="S121" s="103"/>
      <c r="T121" s="103"/>
      <c r="U121" s="103"/>
      <c r="V121" s="103"/>
      <c r="W121" s="103"/>
      <c r="X121" s="126">
        <v>240</v>
      </c>
      <c r="Y121" s="126">
        <v>50</v>
      </c>
      <c r="Z121" s="126" t="s">
        <v>80</v>
      </c>
      <c r="AA121" s="126">
        <v>11</v>
      </c>
      <c r="AB121" s="115">
        <v>0.56000000000000005</v>
      </c>
      <c r="AC121" s="115">
        <v>0.38</v>
      </c>
      <c r="AD121" s="115">
        <v>0.43</v>
      </c>
      <c r="AE121" s="115">
        <v>0.7</v>
      </c>
      <c r="AF121" s="126">
        <v>240</v>
      </c>
      <c r="AG121" s="126">
        <v>50</v>
      </c>
      <c r="AH121" s="126" t="s">
        <v>80</v>
      </c>
      <c r="AI121" s="126">
        <v>16</v>
      </c>
      <c r="AJ121" s="115">
        <v>1.0900000000000001</v>
      </c>
      <c r="AK121" s="115">
        <v>0.36</v>
      </c>
      <c r="AL121" s="115">
        <v>0.41</v>
      </c>
      <c r="AM121" s="115">
        <v>0.74</v>
      </c>
      <c r="AN121" s="103">
        <f t="shared" si="31"/>
        <v>0.72</v>
      </c>
      <c r="AO121" s="103"/>
      <c r="AP121" s="103"/>
      <c r="AQ121" s="103"/>
      <c r="AR121" s="103"/>
      <c r="AS121" s="103"/>
      <c r="AT121" s="103"/>
      <c r="AU121" s="103"/>
      <c r="AV121" s="103"/>
      <c r="AW121" s="103"/>
      <c r="AX121" s="103"/>
      <c r="AY121" s="103"/>
      <c r="AZ121" s="103"/>
      <c r="BA121" s="103"/>
      <c r="BB121" s="103"/>
      <c r="BC121" s="103"/>
      <c r="BD121" s="103"/>
      <c r="BE121" s="103"/>
      <c r="BF121" s="103"/>
      <c r="BG121" s="212"/>
      <c r="BH121" s="212"/>
      <c r="BI121" s="210"/>
    </row>
    <row r="122" spans="13:61" x14ac:dyDescent="0.25">
      <c r="M122" s="102"/>
      <c r="N122" s="103"/>
      <c r="O122" s="103"/>
      <c r="P122" s="103"/>
      <c r="Q122" s="103"/>
      <c r="R122" s="103"/>
      <c r="S122" s="103"/>
      <c r="T122" s="103"/>
      <c r="U122" s="103"/>
      <c r="V122" s="103"/>
      <c r="W122" s="103"/>
      <c r="X122" s="126">
        <v>240</v>
      </c>
      <c r="Y122" s="126">
        <v>55</v>
      </c>
      <c r="Z122" s="126" t="s">
        <v>80</v>
      </c>
      <c r="AA122" s="126">
        <v>11</v>
      </c>
      <c r="AB122" s="115">
        <v>0.59</v>
      </c>
      <c r="AC122" s="115">
        <v>0.37</v>
      </c>
      <c r="AD122" s="115">
        <v>0.43</v>
      </c>
      <c r="AE122" s="115">
        <v>0.68</v>
      </c>
      <c r="AF122" s="126">
        <v>240</v>
      </c>
      <c r="AG122" s="126">
        <v>55</v>
      </c>
      <c r="AH122" s="126" t="s">
        <v>80</v>
      </c>
      <c r="AI122" s="126">
        <v>16</v>
      </c>
      <c r="AJ122" s="115">
        <v>1.1599999999999999</v>
      </c>
      <c r="AK122" s="115">
        <v>0.37</v>
      </c>
      <c r="AL122" s="115">
        <v>0.43</v>
      </c>
      <c r="AM122" s="115">
        <v>0.7</v>
      </c>
      <c r="AN122" s="103">
        <f t="shared" si="31"/>
        <v>0.69</v>
      </c>
      <c r="AO122" s="103"/>
      <c r="AP122" s="103"/>
      <c r="AQ122" s="103"/>
      <c r="AR122" s="103"/>
      <c r="AS122" s="103"/>
      <c r="AT122" s="103"/>
      <c r="AU122" s="103"/>
      <c r="AV122" s="103"/>
      <c r="AW122" s="103"/>
      <c r="AX122" s="103"/>
      <c r="AY122" s="103"/>
      <c r="AZ122" s="103"/>
      <c r="BA122" s="103"/>
      <c r="BB122" s="103"/>
      <c r="BC122" s="103"/>
      <c r="BD122" s="103"/>
      <c r="BE122" s="103"/>
      <c r="BF122" s="103"/>
      <c r="BG122" s="212"/>
      <c r="BH122" s="212"/>
      <c r="BI122" s="210"/>
    </row>
    <row r="123" spans="13:61" x14ac:dyDescent="0.25">
      <c r="M123" s="102"/>
      <c r="N123" s="103"/>
      <c r="O123" s="103"/>
      <c r="P123" s="103"/>
      <c r="Q123" s="103"/>
      <c r="R123" s="103"/>
      <c r="S123" s="103"/>
      <c r="T123" s="103"/>
      <c r="U123" s="103"/>
      <c r="V123" s="103"/>
      <c r="W123" s="103"/>
      <c r="X123" s="126">
        <v>270</v>
      </c>
      <c r="Y123" s="126">
        <v>25</v>
      </c>
      <c r="Z123" s="126" t="s">
        <v>81</v>
      </c>
      <c r="AA123" s="126">
        <v>11</v>
      </c>
      <c r="AB123" s="119">
        <v>0.47</v>
      </c>
      <c r="AC123" s="119">
        <v>0.43</v>
      </c>
      <c r="AD123" s="119">
        <v>0</v>
      </c>
      <c r="AE123" s="119">
        <v>0.68</v>
      </c>
      <c r="AF123" s="126">
        <v>270</v>
      </c>
      <c r="AG123" s="126">
        <v>25</v>
      </c>
      <c r="AH123" s="126" t="s">
        <v>81</v>
      </c>
      <c r="AI123" s="126">
        <v>16</v>
      </c>
      <c r="AJ123" s="115">
        <v>0.87</v>
      </c>
      <c r="AK123" s="115">
        <v>0.44</v>
      </c>
      <c r="AL123" s="115">
        <v>0.5</v>
      </c>
      <c r="AM123" s="119">
        <v>0.72</v>
      </c>
      <c r="AN123" s="103">
        <f t="shared" si="31"/>
        <v>0.7</v>
      </c>
      <c r="AO123" s="103"/>
      <c r="AP123" s="103"/>
      <c r="AQ123" s="103"/>
      <c r="AR123" s="103"/>
      <c r="AS123" s="103"/>
      <c r="AT123" s="103"/>
      <c r="AU123" s="103"/>
      <c r="AV123" s="103"/>
      <c r="AW123" s="103"/>
      <c r="AX123" s="103"/>
      <c r="AY123" s="103"/>
      <c r="AZ123" s="103"/>
      <c r="BA123" s="103"/>
      <c r="BB123" s="103"/>
      <c r="BC123" s="103"/>
      <c r="BD123" s="103"/>
      <c r="BE123" s="103"/>
      <c r="BF123" s="103"/>
      <c r="BG123" s="212"/>
      <c r="BH123" s="212"/>
      <c r="BI123" s="210"/>
    </row>
    <row r="124" spans="13:61" x14ac:dyDescent="0.25">
      <c r="M124" s="102"/>
      <c r="N124" s="103"/>
      <c r="O124" s="103"/>
      <c r="P124" s="103"/>
      <c r="Q124" s="103"/>
      <c r="R124" s="103"/>
      <c r="S124" s="103"/>
      <c r="T124" s="103"/>
      <c r="U124" s="103"/>
      <c r="V124" s="103"/>
      <c r="W124" s="103"/>
      <c r="X124" s="126">
        <v>270</v>
      </c>
      <c r="Y124" s="126">
        <v>30</v>
      </c>
      <c r="Z124" s="126" t="s">
        <v>81</v>
      </c>
      <c r="AA124" s="126">
        <v>11</v>
      </c>
      <c r="AB124" s="115">
        <v>0.48</v>
      </c>
      <c r="AC124" s="115">
        <v>0.43</v>
      </c>
      <c r="AD124" s="115">
        <v>0.5</v>
      </c>
      <c r="AE124" s="115">
        <v>0.68</v>
      </c>
      <c r="AF124" s="126">
        <v>270</v>
      </c>
      <c r="AG124" s="126">
        <v>30</v>
      </c>
      <c r="AH124" s="126" t="s">
        <v>81</v>
      </c>
      <c r="AI124" s="126">
        <v>16</v>
      </c>
      <c r="AJ124" s="115">
        <v>0.95</v>
      </c>
      <c r="AK124" s="115">
        <v>0.42</v>
      </c>
      <c r="AL124" s="115">
        <v>0.49</v>
      </c>
      <c r="AM124" s="115">
        <v>0.74</v>
      </c>
      <c r="AN124" s="103">
        <f t="shared" si="31"/>
        <v>0.71</v>
      </c>
      <c r="AO124" s="103"/>
      <c r="AP124" s="103"/>
      <c r="AQ124" s="103"/>
      <c r="AR124" s="103"/>
      <c r="AS124" s="103"/>
      <c r="AT124" s="103"/>
      <c r="AU124" s="103"/>
      <c r="AV124" s="103"/>
      <c r="AW124" s="103"/>
      <c r="AX124" s="103"/>
      <c r="AY124" s="103"/>
      <c r="AZ124" s="103"/>
      <c r="BA124" s="103"/>
      <c r="BB124" s="103"/>
      <c r="BC124" s="103"/>
      <c r="BD124" s="103"/>
      <c r="BE124" s="103"/>
      <c r="BF124" s="103"/>
      <c r="BG124" s="212"/>
      <c r="BH124" s="212"/>
      <c r="BI124" s="210"/>
    </row>
    <row r="125" spans="13:61" x14ac:dyDescent="0.25">
      <c r="M125" s="102"/>
      <c r="N125" s="103"/>
      <c r="O125" s="103"/>
      <c r="P125" s="103"/>
      <c r="Q125" s="103"/>
      <c r="R125" s="103"/>
      <c r="S125" s="103"/>
      <c r="T125" s="103"/>
      <c r="U125" s="103"/>
      <c r="V125" s="103"/>
      <c r="W125" s="103"/>
      <c r="X125" s="126">
        <v>270</v>
      </c>
      <c r="Y125" s="120">
        <v>35</v>
      </c>
      <c r="Z125" s="120" t="s">
        <v>81</v>
      </c>
      <c r="AA125" s="120">
        <v>11</v>
      </c>
      <c r="AB125" s="121">
        <v>0.54</v>
      </c>
      <c r="AC125" s="121">
        <v>0.4</v>
      </c>
      <c r="AD125" s="121">
        <v>0.46</v>
      </c>
      <c r="AE125" s="121">
        <v>0.7</v>
      </c>
      <c r="AF125" s="126">
        <v>270</v>
      </c>
      <c r="AG125" s="120">
        <v>35</v>
      </c>
      <c r="AH125" s="120" t="s">
        <v>81</v>
      </c>
      <c r="AI125" s="120">
        <v>16</v>
      </c>
      <c r="AJ125" s="121">
        <v>1.03</v>
      </c>
      <c r="AK125" s="121">
        <v>0.41</v>
      </c>
      <c r="AL125" s="121">
        <v>0.47</v>
      </c>
      <c r="AM125" s="121">
        <v>0.76</v>
      </c>
      <c r="AN125" s="103">
        <f t="shared" si="31"/>
        <v>0.73</v>
      </c>
      <c r="AO125" s="103"/>
      <c r="AP125" s="103"/>
      <c r="AQ125" s="103"/>
      <c r="AR125" s="103"/>
      <c r="AS125" s="103"/>
      <c r="AT125" s="103"/>
      <c r="AU125" s="103"/>
      <c r="AV125" s="103"/>
      <c r="AW125" s="103"/>
      <c r="AX125" s="103"/>
      <c r="AY125" s="103"/>
      <c r="AZ125" s="103"/>
      <c r="BA125" s="103"/>
      <c r="BB125" s="103"/>
      <c r="BC125" s="103"/>
      <c r="BD125" s="103"/>
      <c r="BE125" s="103"/>
      <c r="BF125" s="103"/>
      <c r="BG125" s="212"/>
      <c r="BH125" s="212"/>
      <c r="BI125" s="210"/>
    </row>
    <row r="126" spans="13:61" x14ac:dyDescent="0.25">
      <c r="M126" s="102"/>
      <c r="N126" s="103"/>
      <c r="O126" s="103"/>
      <c r="P126" s="103"/>
      <c r="Q126" s="103"/>
      <c r="R126" s="103"/>
      <c r="S126" s="103"/>
      <c r="T126" s="103"/>
      <c r="U126" s="103"/>
      <c r="V126" s="103"/>
      <c r="W126" s="103"/>
      <c r="X126" s="126">
        <v>270</v>
      </c>
      <c r="Y126" s="113">
        <v>40</v>
      </c>
      <c r="Z126" s="113" t="s">
        <v>81</v>
      </c>
      <c r="AA126" s="113">
        <v>11</v>
      </c>
      <c r="AB126" s="118">
        <v>0.56999999999999995</v>
      </c>
      <c r="AC126" s="118">
        <v>0.39</v>
      </c>
      <c r="AD126" s="118">
        <v>0.45</v>
      </c>
      <c r="AE126" s="118">
        <v>0.75</v>
      </c>
      <c r="AF126" s="126">
        <v>270</v>
      </c>
      <c r="AG126" s="113">
        <v>40</v>
      </c>
      <c r="AH126" s="113" t="s">
        <v>81</v>
      </c>
      <c r="AI126" s="113">
        <v>16</v>
      </c>
      <c r="AJ126" s="118">
        <v>1.1000000000000001</v>
      </c>
      <c r="AK126" s="118">
        <v>0.39</v>
      </c>
      <c r="AL126" s="118">
        <v>0.45</v>
      </c>
      <c r="AM126" s="118">
        <v>0.78</v>
      </c>
      <c r="AN126" s="103">
        <f t="shared" si="31"/>
        <v>0.76500000000000001</v>
      </c>
      <c r="AO126" s="103"/>
      <c r="AP126" s="103"/>
      <c r="AQ126" s="103"/>
      <c r="AR126" s="103"/>
      <c r="AS126" s="103"/>
      <c r="AT126" s="103"/>
      <c r="AU126" s="103"/>
      <c r="AV126" s="103"/>
      <c r="AW126" s="103"/>
      <c r="AX126" s="103"/>
      <c r="AY126" s="103"/>
      <c r="AZ126" s="103"/>
      <c r="BA126" s="103"/>
      <c r="BB126" s="103"/>
      <c r="BC126" s="103"/>
      <c r="BD126" s="103"/>
      <c r="BE126" s="103"/>
      <c r="BF126" s="103"/>
      <c r="BG126" s="212"/>
      <c r="BH126" s="212"/>
      <c r="BI126" s="210"/>
    </row>
    <row r="127" spans="13:61" x14ac:dyDescent="0.25">
      <c r="M127" s="102"/>
      <c r="N127" s="103"/>
      <c r="O127" s="103"/>
      <c r="P127" s="103"/>
      <c r="Q127" s="103"/>
      <c r="R127" s="103"/>
      <c r="S127" s="103"/>
      <c r="T127" s="103"/>
      <c r="U127" s="103"/>
      <c r="V127" s="103"/>
      <c r="W127" s="103"/>
      <c r="X127" s="126">
        <v>270</v>
      </c>
      <c r="Y127" s="126">
        <v>45</v>
      </c>
      <c r="Z127" s="126" t="s">
        <v>81</v>
      </c>
      <c r="AA127" s="126">
        <v>11</v>
      </c>
      <c r="AB127" s="115">
        <v>0.6</v>
      </c>
      <c r="AC127" s="115">
        <v>0.39</v>
      </c>
      <c r="AD127" s="115">
        <v>0.45</v>
      </c>
      <c r="AE127" s="115">
        <v>0.72</v>
      </c>
      <c r="AF127" s="126">
        <v>270</v>
      </c>
      <c r="AG127" s="126">
        <v>45</v>
      </c>
      <c r="AH127" s="126" t="s">
        <v>81</v>
      </c>
      <c r="AI127" s="126">
        <v>16</v>
      </c>
      <c r="AJ127" s="115">
        <v>1.17</v>
      </c>
      <c r="AK127" s="115">
        <v>0.38</v>
      </c>
      <c r="AL127" s="115">
        <v>0.43</v>
      </c>
      <c r="AM127" s="115">
        <v>0.76</v>
      </c>
      <c r="AN127" s="103">
        <f t="shared" si="31"/>
        <v>0.74</v>
      </c>
      <c r="AO127" s="103"/>
      <c r="AP127" s="103"/>
      <c r="AQ127" s="103"/>
      <c r="AR127" s="103"/>
      <c r="AS127" s="103"/>
      <c r="AT127" s="103"/>
      <c r="AU127" s="103"/>
      <c r="AV127" s="103"/>
      <c r="AW127" s="103"/>
      <c r="AX127" s="103"/>
      <c r="AY127" s="103"/>
      <c r="AZ127" s="103"/>
      <c r="BA127" s="103"/>
      <c r="BB127" s="103"/>
      <c r="BC127" s="103"/>
      <c r="BD127" s="103"/>
      <c r="BE127" s="103"/>
      <c r="BF127" s="103"/>
      <c r="BG127" s="212"/>
      <c r="BH127" s="212"/>
      <c r="BI127" s="210"/>
    </row>
    <row r="128" spans="13:61" x14ac:dyDescent="0.25">
      <c r="M128" s="102"/>
      <c r="N128" s="103"/>
      <c r="O128" s="103"/>
      <c r="P128" s="103"/>
      <c r="Q128" s="103"/>
      <c r="R128" s="103"/>
      <c r="S128" s="103"/>
      <c r="T128" s="103"/>
      <c r="U128" s="103"/>
      <c r="V128" s="103"/>
      <c r="W128" s="103"/>
      <c r="X128" s="126">
        <v>270</v>
      </c>
      <c r="Y128" s="126">
        <v>50</v>
      </c>
      <c r="Z128" s="126" t="s">
        <v>81</v>
      </c>
      <c r="AA128" s="126">
        <v>11</v>
      </c>
      <c r="AB128" s="115">
        <v>0.63</v>
      </c>
      <c r="AC128" s="115">
        <v>0.38</v>
      </c>
      <c r="AD128" s="115">
        <v>0.43</v>
      </c>
      <c r="AE128" s="115">
        <v>0.7</v>
      </c>
      <c r="AF128" s="126">
        <v>270</v>
      </c>
      <c r="AG128" s="126">
        <v>50</v>
      </c>
      <c r="AH128" s="126" t="s">
        <v>81</v>
      </c>
      <c r="AI128" s="126">
        <v>16</v>
      </c>
      <c r="AJ128" s="115">
        <v>1.23</v>
      </c>
      <c r="AK128" s="115">
        <v>0.36</v>
      </c>
      <c r="AL128" s="115">
        <v>0.41</v>
      </c>
      <c r="AM128" s="115">
        <v>0.74</v>
      </c>
      <c r="AN128" s="103">
        <f t="shared" si="31"/>
        <v>0.72</v>
      </c>
      <c r="AO128" s="103"/>
      <c r="AP128" s="103"/>
      <c r="AQ128" s="103"/>
      <c r="AR128" s="103"/>
      <c r="AS128" s="103"/>
      <c r="AT128" s="103"/>
      <c r="AU128" s="103"/>
      <c r="AV128" s="103"/>
      <c r="AW128" s="103"/>
      <c r="AX128" s="103"/>
      <c r="AY128" s="103"/>
      <c r="AZ128" s="103"/>
      <c r="BA128" s="103"/>
      <c r="BB128" s="103"/>
      <c r="BC128" s="103"/>
      <c r="BD128" s="103"/>
      <c r="BE128" s="103"/>
      <c r="BF128" s="103"/>
      <c r="BG128" s="212"/>
      <c r="BH128" s="212"/>
      <c r="BI128" s="210"/>
    </row>
    <row r="129" spans="13:61" x14ac:dyDescent="0.25">
      <c r="M129" s="102"/>
      <c r="N129" s="103"/>
      <c r="O129" s="103"/>
      <c r="P129" s="103"/>
      <c r="Q129" s="103"/>
      <c r="R129" s="103"/>
      <c r="S129" s="103"/>
      <c r="T129" s="103"/>
      <c r="U129" s="103"/>
      <c r="V129" s="103"/>
      <c r="W129" s="103"/>
      <c r="X129" s="126">
        <v>270</v>
      </c>
      <c r="Y129" s="126">
        <v>55</v>
      </c>
      <c r="Z129" s="126" t="s">
        <v>81</v>
      </c>
      <c r="AA129" s="126">
        <v>11</v>
      </c>
      <c r="AB129" s="115">
        <v>0.66</v>
      </c>
      <c r="AC129" s="115">
        <v>0.37</v>
      </c>
      <c r="AD129" s="115">
        <v>0.43</v>
      </c>
      <c r="AE129" s="115">
        <v>0.68</v>
      </c>
      <c r="AF129" s="126">
        <v>270</v>
      </c>
      <c r="AG129" s="126">
        <v>55</v>
      </c>
      <c r="AH129" s="126" t="s">
        <v>81</v>
      </c>
      <c r="AI129" s="126">
        <v>16</v>
      </c>
      <c r="AJ129" s="115">
        <v>1.3</v>
      </c>
      <c r="AK129" s="115">
        <v>0.37</v>
      </c>
      <c r="AL129" s="115">
        <v>0.43</v>
      </c>
      <c r="AM129" s="115">
        <v>0.7</v>
      </c>
      <c r="AN129" s="103">
        <f t="shared" si="31"/>
        <v>0.69</v>
      </c>
      <c r="AO129" s="103"/>
      <c r="AP129" s="103"/>
      <c r="AQ129" s="103"/>
      <c r="AR129" s="103"/>
      <c r="AS129" s="103"/>
      <c r="AT129" s="103"/>
      <c r="AU129" s="103"/>
      <c r="AV129" s="103"/>
      <c r="AW129" s="103"/>
      <c r="AX129" s="103"/>
      <c r="AY129" s="103"/>
      <c r="AZ129" s="103"/>
      <c r="BA129" s="103"/>
      <c r="BB129" s="103"/>
      <c r="BC129" s="103"/>
      <c r="BD129" s="103"/>
      <c r="BE129" s="103"/>
      <c r="BF129" s="103"/>
      <c r="BG129" s="212"/>
      <c r="BH129" s="212"/>
      <c r="BI129" s="210"/>
    </row>
    <row r="130" spans="13:61" x14ac:dyDescent="0.25">
      <c r="M130" s="102"/>
      <c r="N130" s="103"/>
      <c r="O130" s="103"/>
      <c r="P130" s="103"/>
      <c r="Q130" s="103"/>
      <c r="R130" s="103"/>
      <c r="S130" s="103"/>
      <c r="T130" s="103"/>
      <c r="U130" s="103"/>
      <c r="V130" s="103"/>
      <c r="W130" s="103"/>
      <c r="X130" s="126">
        <v>360</v>
      </c>
      <c r="Y130" s="126">
        <v>25</v>
      </c>
      <c r="Z130" s="126" t="s">
        <v>82</v>
      </c>
      <c r="AA130" s="126">
        <v>11</v>
      </c>
      <c r="AB130" s="119">
        <v>0.64</v>
      </c>
      <c r="AC130" s="119">
        <v>0.43</v>
      </c>
      <c r="AD130" s="119">
        <v>0</v>
      </c>
      <c r="AE130" s="119">
        <v>0.68</v>
      </c>
      <c r="AF130" s="126">
        <v>360</v>
      </c>
      <c r="AG130" s="126">
        <v>25</v>
      </c>
      <c r="AH130" s="126" t="s">
        <v>82</v>
      </c>
      <c r="AI130" s="126">
        <v>16</v>
      </c>
      <c r="AJ130" s="115">
        <v>1.1599999999999999</v>
      </c>
      <c r="AK130" s="115">
        <v>0.44</v>
      </c>
      <c r="AL130" s="115">
        <v>0.5</v>
      </c>
      <c r="AM130" s="119">
        <v>0.72</v>
      </c>
      <c r="AN130" s="103">
        <f t="shared" si="31"/>
        <v>0.7</v>
      </c>
      <c r="AO130" s="103"/>
      <c r="AP130" s="103"/>
      <c r="AQ130" s="103"/>
      <c r="AR130" s="103"/>
      <c r="AS130" s="103"/>
      <c r="AT130" s="103"/>
      <c r="AU130" s="103"/>
      <c r="AV130" s="103"/>
      <c r="AW130" s="103"/>
      <c r="AX130" s="103"/>
      <c r="AY130" s="103"/>
      <c r="AZ130" s="103"/>
      <c r="BA130" s="103"/>
      <c r="BB130" s="103"/>
      <c r="BC130" s="103"/>
      <c r="BD130" s="103"/>
      <c r="BE130" s="103"/>
      <c r="BF130" s="103"/>
      <c r="BG130" s="212"/>
      <c r="BH130" s="212"/>
      <c r="BI130" s="210"/>
    </row>
    <row r="131" spans="13:61" x14ac:dyDescent="0.25">
      <c r="M131" s="102"/>
      <c r="N131" s="103"/>
      <c r="O131" s="103"/>
      <c r="P131" s="103"/>
      <c r="Q131" s="103"/>
      <c r="R131" s="103"/>
      <c r="S131" s="103"/>
      <c r="T131" s="103"/>
      <c r="U131" s="103"/>
      <c r="V131" s="103"/>
      <c r="W131" s="103"/>
      <c r="X131" s="126">
        <v>360</v>
      </c>
      <c r="Y131" s="126">
        <v>30</v>
      </c>
      <c r="Z131" s="126" t="s">
        <v>82</v>
      </c>
      <c r="AA131" s="126">
        <v>11</v>
      </c>
      <c r="AB131" s="115">
        <v>0.65</v>
      </c>
      <c r="AC131" s="115">
        <v>0.43</v>
      </c>
      <c r="AD131" s="115">
        <v>0.5</v>
      </c>
      <c r="AE131" s="115">
        <v>0.68</v>
      </c>
      <c r="AF131" s="126">
        <v>360</v>
      </c>
      <c r="AG131" s="126">
        <v>30</v>
      </c>
      <c r="AH131" s="126" t="s">
        <v>82</v>
      </c>
      <c r="AI131" s="126">
        <v>16</v>
      </c>
      <c r="AJ131" s="115">
        <v>1.27</v>
      </c>
      <c r="AK131" s="115">
        <v>0.42</v>
      </c>
      <c r="AL131" s="115">
        <v>0.49</v>
      </c>
      <c r="AM131" s="115">
        <v>0.74</v>
      </c>
      <c r="AN131" s="103">
        <f t="shared" si="31"/>
        <v>0.71</v>
      </c>
      <c r="AO131" s="103"/>
      <c r="AP131" s="103"/>
      <c r="AQ131" s="103"/>
      <c r="AR131" s="103"/>
      <c r="AS131" s="103"/>
      <c r="AT131" s="103"/>
      <c r="AU131" s="103"/>
      <c r="AV131" s="103"/>
      <c r="AW131" s="103"/>
      <c r="AX131" s="103"/>
      <c r="AY131" s="103"/>
      <c r="AZ131" s="103"/>
      <c r="BA131" s="103"/>
      <c r="BB131" s="103"/>
      <c r="BC131" s="103"/>
      <c r="BD131" s="103"/>
      <c r="BE131" s="103"/>
      <c r="BF131" s="103"/>
      <c r="BG131" s="212"/>
      <c r="BH131" s="212"/>
      <c r="BI131" s="210"/>
    </row>
    <row r="132" spans="13:61" x14ac:dyDescent="0.25">
      <c r="M132" s="102"/>
      <c r="N132" s="103"/>
      <c r="O132" s="103"/>
      <c r="P132" s="103"/>
      <c r="Q132" s="103"/>
      <c r="R132" s="103"/>
      <c r="S132" s="103"/>
      <c r="T132" s="103"/>
      <c r="U132" s="103"/>
      <c r="V132" s="103"/>
      <c r="W132" s="103"/>
      <c r="X132" s="126">
        <v>360</v>
      </c>
      <c r="Y132" s="120">
        <v>35</v>
      </c>
      <c r="Z132" s="120" t="s">
        <v>82</v>
      </c>
      <c r="AA132" s="120">
        <v>11</v>
      </c>
      <c r="AB132" s="121">
        <v>0.71</v>
      </c>
      <c r="AC132" s="121">
        <v>0.4</v>
      </c>
      <c r="AD132" s="121">
        <v>0.46</v>
      </c>
      <c r="AE132" s="121">
        <v>0.7</v>
      </c>
      <c r="AF132" s="126">
        <v>360</v>
      </c>
      <c r="AG132" s="120">
        <v>35</v>
      </c>
      <c r="AH132" s="120" t="s">
        <v>82</v>
      </c>
      <c r="AI132" s="120">
        <v>16</v>
      </c>
      <c r="AJ132" s="121">
        <v>1.37</v>
      </c>
      <c r="AK132" s="121">
        <v>0.41</v>
      </c>
      <c r="AL132" s="121">
        <v>0.47</v>
      </c>
      <c r="AM132" s="121">
        <v>0.76</v>
      </c>
      <c r="AN132" s="103">
        <f t="shared" si="31"/>
        <v>0.73</v>
      </c>
      <c r="AO132" s="103"/>
      <c r="AP132" s="103"/>
      <c r="AQ132" s="103"/>
      <c r="AR132" s="103"/>
      <c r="AS132" s="103"/>
      <c r="AT132" s="103"/>
      <c r="AU132" s="103"/>
      <c r="AV132" s="103"/>
      <c r="AW132" s="103"/>
      <c r="AX132" s="103"/>
      <c r="AY132" s="103"/>
      <c r="AZ132" s="103"/>
      <c r="BA132" s="103"/>
      <c r="BB132" s="103"/>
      <c r="BC132" s="103"/>
      <c r="BD132" s="103"/>
      <c r="BE132" s="103"/>
      <c r="BF132" s="103"/>
      <c r="BG132" s="212"/>
      <c r="BH132" s="212"/>
      <c r="BI132" s="210"/>
    </row>
    <row r="133" spans="13:61" x14ac:dyDescent="0.25">
      <c r="M133" s="102"/>
      <c r="N133" s="103"/>
      <c r="O133" s="103"/>
      <c r="P133" s="103"/>
      <c r="Q133" s="103"/>
      <c r="R133" s="103"/>
      <c r="S133" s="103"/>
      <c r="T133" s="103"/>
      <c r="U133" s="103"/>
      <c r="V133" s="103"/>
      <c r="W133" s="103"/>
      <c r="X133" s="126">
        <v>360</v>
      </c>
      <c r="Y133" s="113">
        <v>40</v>
      </c>
      <c r="Z133" s="113" t="s">
        <v>82</v>
      </c>
      <c r="AA133" s="113">
        <v>11</v>
      </c>
      <c r="AB133" s="118">
        <v>0.75</v>
      </c>
      <c r="AC133" s="118">
        <v>0.39300000000000002</v>
      </c>
      <c r="AD133" s="118">
        <v>0.45</v>
      </c>
      <c r="AE133" s="118">
        <v>0.75</v>
      </c>
      <c r="AF133" s="126">
        <v>360</v>
      </c>
      <c r="AG133" s="113">
        <v>40</v>
      </c>
      <c r="AH133" s="113" t="s">
        <v>82</v>
      </c>
      <c r="AI133" s="113">
        <v>16</v>
      </c>
      <c r="AJ133" s="118">
        <v>1.47</v>
      </c>
      <c r="AK133" s="118">
        <v>0.39</v>
      </c>
      <c r="AL133" s="118">
        <v>0.45</v>
      </c>
      <c r="AM133" s="118">
        <v>0.78</v>
      </c>
      <c r="AN133" s="103">
        <f t="shared" si="31"/>
        <v>0.76500000000000001</v>
      </c>
      <c r="AO133" s="103"/>
      <c r="AP133" s="103"/>
      <c r="AQ133" s="103"/>
      <c r="AR133" s="103"/>
      <c r="AS133" s="103"/>
      <c r="AT133" s="103"/>
      <c r="AU133" s="103"/>
      <c r="AV133" s="103"/>
      <c r="AW133" s="103"/>
      <c r="AX133" s="103"/>
      <c r="AY133" s="103"/>
      <c r="AZ133" s="103"/>
      <c r="BA133" s="103"/>
      <c r="BB133" s="103"/>
      <c r="BC133" s="103"/>
      <c r="BD133" s="103"/>
      <c r="BE133" s="103"/>
      <c r="BF133" s="103"/>
      <c r="BG133" s="212"/>
      <c r="BH133" s="212"/>
      <c r="BI133" s="210"/>
    </row>
    <row r="134" spans="13:61" x14ac:dyDescent="0.25">
      <c r="M134" s="102"/>
      <c r="N134" s="103"/>
      <c r="O134" s="103"/>
      <c r="P134" s="103"/>
      <c r="Q134" s="103"/>
      <c r="R134" s="103"/>
      <c r="S134" s="103"/>
      <c r="T134" s="103"/>
      <c r="U134" s="103"/>
      <c r="V134" s="103"/>
      <c r="W134" s="103"/>
      <c r="X134" s="126">
        <v>360</v>
      </c>
      <c r="Y134" s="126">
        <v>45</v>
      </c>
      <c r="Z134" s="126" t="s">
        <v>82</v>
      </c>
      <c r="AA134" s="126">
        <v>11</v>
      </c>
      <c r="AB134" s="115">
        <v>0.8</v>
      </c>
      <c r="AC134" s="115">
        <v>0.39</v>
      </c>
      <c r="AD134" s="115">
        <v>0.45</v>
      </c>
      <c r="AE134" s="115">
        <v>0.72</v>
      </c>
      <c r="AF134" s="126">
        <v>360</v>
      </c>
      <c r="AG134" s="126">
        <v>45</v>
      </c>
      <c r="AH134" s="126" t="s">
        <v>82</v>
      </c>
      <c r="AI134" s="126">
        <v>16</v>
      </c>
      <c r="AJ134" s="115">
        <v>1.56</v>
      </c>
      <c r="AK134" s="115">
        <v>0.38</v>
      </c>
      <c r="AL134" s="115">
        <v>0.43</v>
      </c>
      <c r="AM134" s="115">
        <v>0.76</v>
      </c>
      <c r="AN134" s="103">
        <f t="shared" si="31"/>
        <v>0.74</v>
      </c>
      <c r="AO134" s="103"/>
      <c r="AP134" s="103"/>
      <c r="AQ134" s="103"/>
      <c r="AR134" s="103"/>
      <c r="AS134" s="103"/>
      <c r="AT134" s="103"/>
      <c r="AU134" s="103"/>
      <c r="AV134" s="103"/>
      <c r="AW134" s="103"/>
      <c r="AX134" s="103"/>
      <c r="AY134" s="103"/>
      <c r="AZ134" s="103"/>
      <c r="BA134" s="103"/>
      <c r="BB134" s="103"/>
      <c r="BC134" s="103"/>
      <c r="BD134" s="103"/>
      <c r="BE134" s="103"/>
      <c r="BF134" s="103"/>
      <c r="BG134" s="212"/>
      <c r="BH134" s="212"/>
      <c r="BI134" s="210"/>
    </row>
    <row r="135" spans="13:61" x14ac:dyDescent="0.25">
      <c r="M135" s="102"/>
      <c r="N135" s="103"/>
      <c r="O135" s="103"/>
      <c r="P135" s="103"/>
      <c r="Q135" s="103"/>
      <c r="R135" s="103"/>
      <c r="S135" s="103"/>
      <c r="T135" s="103"/>
      <c r="U135" s="103"/>
      <c r="V135" s="103"/>
      <c r="W135" s="103"/>
      <c r="X135" s="126">
        <v>360</v>
      </c>
      <c r="Y135" s="126">
        <v>50</v>
      </c>
      <c r="Z135" s="126" t="s">
        <v>82</v>
      </c>
      <c r="AA135" s="126">
        <v>11</v>
      </c>
      <c r="AB135" s="115">
        <v>0.84</v>
      </c>
      <c r="AC135" s="115">
        <v>0.38</v>
      </c>
      <c r="AD135" s="115">
        <v>0.43</v>
      </c>
      <c r="AE135" s="115">
        <v>0.7</v>
      </c>
      <c r="AF135" s="126">
        <v>360</v>
      </c>
      <c r="AG135" s="126">
        <v>50</v>
      </c>
      <c r="AH135" s="126" t="s">
        <v>82</v>
      </c>
      <c r="AI135" s="126">
        <v>16</v>
      </c>
      <c r="AJ135" s="115">
        <v>1.64</v>
      </c>
      <c r="AK135" s="115">
        <v>0.36</v>
      </c>
      <c r="AL135" s="115">
        <v>0.41</v>
      </c>
      <c r="AM135" s="115">
        <v>0.74</v>
      </c>
      <c r="AN135" s="103">
        <f t="shared" si="31"/>
        <v>0.72</v>
      </c>
      <c r="AO135" s="103"/>
      <c r="AP135" s="103"/>
      <c r="AQ135" s="103"/>
      <c r="AR135" s="103"/>
      <c r="AS135" s="103"/>
      <c r="AT135" s="103"/>
      <c r="AU135" s="103"/>
      <c r="AV135" s="103"/>
      <c r="AW135" s="103"/>
      <c r="AX135" s="103"/>
      <c r="AY135" s="103"/>
      <c r="AZ135" s="103"/>
      <c r="BA135" s="103"/>
      <c r="BB135" s="103"/>
      <c r="BC135" s="103"/>
      <c r="BD135" s="103"/>
      <c r="BE135" s="103"/>
      <c r="BF135" s="103"/>
      <c r="BG135" s="212"/>
      <c r="BH135" s="212"/>
      <c r="BI135" s="210"/>
    </row>
    <row r="136" spans="13:61" x14ac:dyDescent="0.25">
      <c r="M136" s="102"/>
      <c r="N136" s="103"/>
      <c r="O136" s="103"/>
      <c r="P136" s="103"/>
      <c r="Q136" s="103"/>
      <c r="R136" s="103"/>
      <c r="S136" s="103"/>
      <c r="T136" s="103"/>
      <c r="U136" s="103"/>
      <c r="V136" s="103"/>
      <c r="W136" s="103"/>
      <c r="X136" s="126">
        <v>360</v>
      </c>
      <c r="Y136" s="126">
        <v>55</v>
      </c>
      <c r="Z136" s="126" t="s">
        <v>82</v>
      </c>
      <c r="AA136" s="126">
        <v>11</v>
      </c>
      <c r="AB136" s="115">
        <v>0.87</v>
      </c>
      <c r="AC136" s="115">
        <v>0.37</v>
      </c>
      <c r="AD136" s="115">
        <v>0.43</v>
      </c>
      <c r="AE136" s="115">
        <v>0.68</v>
      </c>
      <c r="AF136" s="126">
        <v>360</v>
      </c>
      <c r="AG136" s="126">
        <v>55</v>
      </c>
      <c r="AH136" s="126" t="s">
        <v>82</v>
      </c>
      <c r="AI136" s="126">
        <v>16</v>
      </c>
      <c r="AJ136" s="115">
        <v>1.7</v>
      </c>
      <c r="AK136" s="115">
        <v>0.37</v>
      </c>
      <c r="AL136" s="115">
        <v>0.43</v>
      </c>
      <c r="AM136" s="115">
        <v>0.7</v>
      </c>
      <c r="AN136" s="103">
        <f t="shared" si="31"/>
        <v>0.69</v>
      </c>
      <c r="AO136" s="103"/>
      <c r="AP136" s="103"/>
      <c r="AQ136" s="103"/>
      <c r="AR136" s="103"/>
      <c r="AS136" s="103"/>
      <c r="AT136" s="103"/>
      <c r="AU136" s="103"/>
      <c r="AV136" s="103"/>
      <c r="AW136" s="103"/>
      <c r="AX136" s="103"/>
      <c r="AY136" s="103"/>
      <c r="AZ136" s="103"/>
      <c r="BA136" s="103"/>
      <c r="BB136" s="103"/>
      <c r="BC136" s="103"/>
      <c r="BD136" s="103"/>
      <c r="BE136" s="103"/>
      <c r="BF136" s="103"/>
      <c r="BG136" s="212"/>
      <c r="BH136" s="212"/>
      <c r="BI136" s="210"/>
    </row>
    <row r="137" spans="13:61" x14ac:dyDescent="0.25">
      <c r="M137" s="102"/>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03"/>
      <c r="BA137" s="103"/>
      <c r="BB137" s="103"/>
      <c r="BC137" s="103"/>
      <c r="BD137" s="103"/>
      <c r="BE137" s="103"/>
      <c r="BF137" s="103"/>
      <c r="BG137" s="212"/>
      <c r="BH137" s="212"/>
      <c r="BI137" s="210"/>
    </row>
    <row r="138" spans="13:61" x14ac:dyDescent="0.25">
      <c r="M138" s="102"/>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c r="BF138" s="103"/>
      <c r="BG138" s="212"/>
      <c r="BH138" s="212"/>
      <c r="BI138" s="210"/>
    </row>
    <row r="139" spans="13:61" x14ac:dyDescent="0.25">
      <c r="M139" s="102"/>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3"/>
      <c r="BE139" s="103"/>
      <c r="BF139" s="103"/>
      <c r="BG139" s="212"/>
      <c r="BH139" s="212"/>
      <c r="BI139" s="210"/>
    </row>
    <row r="140" spans="13:61" x14ac:dyDescent="0.25">
      <c r="M140" s="102"/>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212"/>
      <c r="BH140" s="212"/>
      <c r="BI140" s="210"/>
    </row>
    <row r="141" spans="13:61" x14ac:dyDescent="0.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211"/>
      <c r="BH141" s="211"/>
    </row>
  </sheetData>
  <sheetProtection password="B50A" sheet="1" objects="1" scenarios="1"/>
  <mergeCells count="47">
    <mergeCell ref="AS56:AT56"/>
    <mergeCell ref="BA56:BB56"/>
    <mergeCell ref="B47:C48"/>
    <mergeCell ref="D47:D48"/>
    <mergeCell ref="B40:C41"/>
    <mergeCell ref="D40:D41"/>
    <mergeCell ref="F40:G41"/>
    <mergeCell ref="B44:C44"/>
    <mergeCell ref="B45:C46"/>
    <mergeCell ref="D45:D46"/>
    <mergeCell ref="F45:G46"/>
    <mergeCell ref="H40:H41"/>
    <mergeCell ref="B42:C43"/>
    <mergeCell ref="D42:D43"/>
    <mergeCell ref="F42:G43"/>
    <mergeCell ref="H42:H43"/>
    <mergeCell ref="AK93:AL93"/>
    <mergeCell ref="F8:I9"/>
    <mergeCell ref="F10:G10"/>
    <mergeCell ref="F50:I50"/>
    <mergeCell ref="H45:H46"/>
    <mergeCell ref="AC56:AD56"/>
    <mergeCell ref="AK56:AL56"/>
    <mergeCell ref="H33:H34"/>
    <mergeCell ref="I33:I34"/>
    <mergeCell ref="F36:G36"/>
    <mergeCell ref="F38:G39"/>
    <mergeCell ref="H38:H39"/>
    <mergeCell ref="F33:F34"/>
    <mergeCell ref="G33:G34"/>
    <mergeCell ref="B23:I24"/>
    <mergeCell ref="F17:I18"/>
    <mergeCell ref="C4:F4"/>
    <mergeCell ref="C5:F5"/>
    <mergeCell ref="F13:I15"/>
    <mergeCell ref="B6:I7"/>
    <mergeCell ref="AC93:AD93"/>
    <mergeCell ref="B36:C36"/>
    <mergeCell ref="B38:C39"/>
    <mergeCell ref="D38:D39"/>
    <mergeCell ref="B33:B34"/>
    <mergeCell ref="C33:C34"/>
    <mergeCell ref="D33:D34"/>
    <mergeCell ref="E33:E34"/>
    <mergeCell ref="B17:B18"/>
    <mergeCell ref="C17:D18"/>
    <mergeCell ref="F20:I21"/>
  </mergeCells>
  <conditionalFormatting sqref="AD28:AO30">
    <cfRule type="cellIs" dxfId="1" priority="2" operator="greaterThan">
      <formula>99</formula>
    </cfRule>
  </conditionalFormatting>
  <conditionalFormatting sqref="AD28:AO30">
    <cfRule type="cellIs" dxfId="0" priority="1" operator="greaterThan">
      <formula>99</formula>
    </cfRule>
  </conditionalFormatting>
  <hyperlinks>
    <hyperlink ref="F10" location="'Region Setting'!A1" display="Click Here"/>
    <hyperlink ref="F10:G10" location="'Solar Sync Region Table'!A1" display="Click Here to View Table"/>
  </hyperlinks>
  <pageMargins left="0.7" right="0.7" top="0.5" bottom="0.5" header="0.3" footer="0.3"/>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24</xdr:row>
                    <xdr:rowOff>0</xdr:rowOff>
                  </from>
                  <to>
                    <xdr:col>1</xdr:col>
                    <xdr:colOff>1114425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24</xdr:row>
                    <xdr:rowOff>0</xdr:rowOff>
                  </from>
                  <to>
                    <xdr:col>3</xdr:col>
                    <xdr:colOff>1114425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24</xdr:row>
                    <xdr:rowOff>0</xdr:rowOff>
                  </from>
                  <to>
                    <xdr:col>5</xdr:col>
                    <xdr:colOff>1114425</xdr:colOff>
                    <xdr:row>25</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0</xdr:colOff>
                    <xdr:row>24</xdr:row>
                    <xdr:rowOff>0</xdr:rowOff>
                  </from>
                  <to>
                    <xdr:col>8</xdr:col>
                    <xdr:colOff>38100</xdr:colOff>
                    <xdr:row>25</xdr:row>
                    <xdr:rowOff>28575</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1</xdr:col>
                    <xdr:colOff>0</xdr:colOff>
                    <xdr:row>24</xdr:row>
                    <xdr:rowOff>0</xdr:rowOff>
                  </from>
                  <to>
                    <xdr:col>3</xdr:col>
                    <xdr:colOff>0</xdr:colOff>
                    <xdr:row>32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xdr:col>
                    <xdr:colOff>0</xdr:colOff>
                    <xdr:row>26</xdr:row>
                    <xdr:rowOff>0</xdr:rowOff>
                  </from>
                  <to>
                    <xdr:col>2</xdr:col>
                    <xdr:colOff>0</xdr:colOff>
                    <xdr:row>27</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0</xdr:colOff>
                    <xdr:row>26</xdr:row>
                    <xdr:rowOff>190500</xdr:rowOff>
                  </from>
                  <to>
                    <xdr:col>2</xdr:col>
                    <xdr:colOff>0</xdr:colOff>
                    <xdr:row>28</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xdr:col>
                    <xdr:colOff>0</xdr:colOff>
                    <xdr:row>28</xdr:row>
                    <xdr:rowOff>0</xdr:rowOff>
                  </from>
                  <to>
                    <xdr:col>2</xdr:col>
                    <xdr:colOff>0</xdr:colOff>
                    <xdr:row>29</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xdr:col>
                    <xdr:colOff>0</xdr:colOff>
                    <xdr:row>29</xdr:row>
                    <xdr:rowOff>0</xdr:rowOff>
                  </from>
                  <to>
                    <xdr:col>2</xdr:col>
                    <xdr:colOff>0</xdr:colOff>
                    <xdr:row>30</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xdr:col>
                    <xdr:colOff>0</xdr:colOff>
                    <xdr:row>31</xdr:row>
                    <xdr:rowOff>0</xdr:rowOff>
                  </from>
                  <to>
                    <xdr:col>2</xdr:col>
                    <xdr:colOff>0</xdr:colOff>
                    <xdr:row>32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xdr:col>
                    <xdr:colOff>0</xdr:colOff>
                    <xdr:row>26</xdr:row>
                    <xdr:rowOff>0</xdr:rowOff>
                  </from>
                  <to>
                    <xdr:col>2</xdr:col>
                    <xdr:colOff>0</xdr:colOff>
                    <xdr:row>27</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1</xdr:col>
                    <xdr:colOff>0</xdr:colOff>
                    <xdr:row>28</xdr:row>
                    <xdr:rowOff>0</xdr:rowOff>
                  </from>
                  <to>
                    <xdr:col>2</xdr:col>
                    <xdr:colOff>0</xdr:colOff>
                    <xdr:row>29</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1</xdr:col>
                    <xdr:colOff>0</xdr:colOff>
                    <xdr:row>29</xdr:row>
                    <xdr:rowOff>0</xdr:rowOff>
                  </from>
                  <to>
                    <xdr:col>2</xdr:col>
                    <xdr:colOff>0</xdr:colOff>
                    <xdr:row>30</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1</xdr:col>
                    <xdr:colOff>0</xdr:colOff>
                    <xdr:row>31</xdr:row>
                    <xdr:rowOff>0</xdr:rowOff>
                  </from>
                  <to>
                    <xdr:col>2</xdr:col>
                    <xdr:colOff>0</xdr:colOff>
                    <xdr:row>32</xdr:row>
                    <xdr:rowOff>19050</xdr:rowOff>
                  </to>
                </anchor>
              </controlPr>
            </control>
          </mc:Choice>
        </mc:AlternateContent>
        <mc:AlternateContent xmlns:mc="http://schemas.openxmlformats.org/markup-compatibility/2006">
          <mc:Choice Requires="x14">
            <control shapeId="1040" r:id="rId18" name="Group Box 16">
              <controlPr defaultSize="0" autoFill="0" autoPict="0">
                <anchor moveWithCells="1">
                  <from>
                    <xdr:col>3</xdr:col>
                    <xdr:colOff>0</xdr:colOff>
                    <xdr:row>24</xdr:row>
                    <xdr:rowOff>0</xdr:rowOff>
                  </from>
                  <to>
                    <xdr:col>5</xdr:col>
                    <xdr:colOff>0</xdr:colOff>
                    <xdr:row>32</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sizeWithCells="1">
                  <from>
                    <xdr:col>3</xdr:col>
                    <xdr:colOff>0</xdr:colOff>
                    <xdr:row>26</xdr:row>
                    <xdr:rowOff>0</xdr:rowOff>
                  </from>
                  <to>
                    <xdr:col>4</xdr:col>
                    <xdr:colOff>38100</xdr:colOff>
                    <xdr:row>27</xdr:row>
                    <xdr:rowOff>19050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sizeWithCells="1">
                  <from>
                    <xdr:col>3</xdr:col>
                    <xdr:colOff>0</xdr:colOff>
                    <xdr:row>27</xdr:row>
                    <xdr:rowOff>0</xdr:rowOff>
                  </from>
                  <to>
                    <xdr:col>4</xdr:col>
                    <xdr:colOff>38100</xdr:colOff>
                    <xdr:row>28</xdr:row>
                    <xdr:rowOff>28575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sizeWithCells="1">
                  <from>
                    <xdr:col>3</xdr:col>
                    <xdr:colOff>0</xdr:colOff>
                    <xdr:row>28</xdr:row>
                    <xdr:rowOff>0</xdr:rowOff>
                  </from>
                  <to>
                    <xdr:col>4</xdr:col>
                    <xdr:colOff>38100</xdr:colOff>
                    <xdr:row>29</xdr:row>
                    <xdr:rowOff>19050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sizeWithCells="1">
                  <from>
                    <xdr:col>3</xdr:col>
                    <xdr:colOff>0</xdr:colOff>
                    <xdr:row>29</xdr:row>
                    <xdr:rowOff>0</xdr:rowOff>
                  </from>
                  <to>
                    <xdr:col>4</xdr:col>
                    <xdr:colOff>123825</xdr:colOff>
                    <xdr:row>30</xdr:row>
                    <xdr:rowOff>28575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sizeWithCells="1">
                  <from>
                    <xdr:col>3</xdr:col>
                    <xdr:colOff>0</xdr:colOff>
                    <xdr:row>30</xdr:row>
                    <xdr:rowOff>0</xdr:rowOff>
                  </from>
                  <to>
                    <xdr:col>4</xdr:col>
                    <xdr:colOff>123825</xdr:colOff>
                    <xdr:row>31</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sizeWithCells="1">
                  <from>
                    <xdr:col>3</xdr:col>
                    <xdr:colOff>0</xdr:colOff>
                    <xdr:row>31</xdr:row>
                    <xdr:rowOff>0</xdr:rowOff>
                  </from>
                  <to>
                    <xdr:col>4</xdr:col>
                    <xdr:colOff>38100</xdr:colOff>
                    <xdr:row>32</xdr:row>
                    <xdr:rowOff>19050</xdr:rowOff>
                  </to>
                </anchor>
              </controlPr>
            </control>
          </mc:Choice>
        </mc:AlternateContent>
        <mc:AlternateContent xmlns:mc="http://schemas.openxmlformats.org/markup-compatibility/2006">
          <mc:Choice Requires="x14">
            <control shapeId="1047" r:id="rId25" name="Group Box 23">
              <controlPr defaultSize="0" autoFill="0" autoPict="0">
                <anchor moveWithCells="1">
                  <from>
                    <xdr:col>5</xdr:col>
                    <xdr:colOff>0</xdr:colOff>
                    <xdr:row>24</xdr:row>
                    <xdr:rowOff>0</xdr:rowOff>
                  </from>
                  <to>
                    <xdr:col>7</xdr:col>
                    <xdr:colOff>0</xdr:colOff>
                    <xdr:row>32</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sizeWithCells="1">
                  <from>
                    <xdr:col>5</xdr:col>
                    <xdr:colOff>0</xdr:colOff>
                    <xdr:row>26</xdr:row>
                    <xdr:rowOff>0</xdr:rowOff>
                  </from>
                  <to>
                    <xdr:col>6</xdr:col>
                    <xdr:colOff>38100</xdr:colOff>
                    <xdr:row>27</xdr:row>
                    <xdr:rowOff>19050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sizeWithCells="1">
                  <from>
                    <xdr:col>5</xdr:col>
                    <xdr:colOff>0</xdr:colOff>
                    <xdr:row>26</xdr:row>
                    <xdr:rowOff>190500</xdr:rowOff>
                  </from>
                  <to>
                    <xdr:col>6</xdr:col>
                    <xdr:colOff>38100</xdr:colOff>
                    <xdr:row>28</xdr:row>
                    <xdr:rowOff>19050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sizeWithCells="1">
                  <from>
                    <xdr:col>5</xdr:col>
                    <xdr:colOff>0</xdr:colOff>
                    <xdr:row>28</xdr:row>
                    <xdr:rowOff>0</xdr:rowOff>
                  </from>
                  <to>
                    <xdr:col>6</xdr:col>
                    <xdr:colOff>38100</xdr:colOff>
                    <xdr:row>29</xdr:row>
                    <xdr:rowOff>19050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sizeWithCells="1">
                  <from>
                    <xdr:col>5</xdr:col>
                    <xdr:colOff>0</xdr:colOff>
                    <xdr:row>29</xdr:row>
                    <xdr:rowOff>0</xdr:rowOff>
                  </from>
                  <to>
                    <xdr:col>6</xdr:col>
                    <xdr:colOff>123825</xdr:colOff>
                    <xdr:row>30</xdr:row>
                    <xdr:rowOff>28575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sizeWithCells="1">
                  <from>
                    <xdr:col>5</xdr:col>
                    <xdr:colOff>0</xdr:colOff>
                    <xdr:row>30</xdr:row>
                    <xdr:rowOff>0</xdr:rowOff>
                  </from>
                  <to>
                    <xdr:col>6</xdr:col>
                    <xdr:colOff>123825</xdr:colOff>
                    <xdr:row>31</xdr:row>
                    <xdr:rowOff>28575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5</xdr:col>
                    <xdr:colOff>0</xdr:colOff>
                    <xdr:row>31</xdr:row>
                    <xdr:rowOff>0</xdr:rowOff>
                  </from>
                  <to>
                    <xdr:col>6</xdr:col>
                    <xdr:colOff>38100</xdr:colOff>
                    <xdr:row>32</xdr:row>
                    <xdr:rowOff>19050</xdr:rowOff>
                  </to>
                </anchor>
              </controlPr>
            </control>
          </mc:Choice>
        </mc:AlternateContent>
        <mc:AlternateContent xmlns:mc="http://schemas.openxmlformats.org/markup-compatibility/2006">
          <mc:Choice Requires="x14">
            <control shapeId="1054" r:id="rId32" name="Group Box 30">
              <controlPr defaultSize="0" autoFill="0" autoPict="0">
                <anchor moveWithCells="1">
                  <from>
                    <xdr:col>7</xdr:col>
                    <xdr:colOff>0</xdr:colOff>
                    <xdr:row>24</xdr:row>
                    <xdr:rowOff>0</xdr:rowOff>
                  </from>
                  <to>
                    <xdr:col>9</xdr:col>
                    <xdr:colOff>0</xdr:colOff>
                    <xdr:row>32</xdr:row>
                    <xdr:rowOff>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sizeWithCells="1">
                  <from>
                    <xdr:col>7</xdr:col>
                    <xdr:colOff>0</xdr:colOff>
                    <xdr:row>26</xdr:row>
                    <xdr:rowOff>0</xdr:rowOff>
                  </from>
                  <to>
                    <xdr:col>8</xdr:col>
                    <xdr:colOff>38100</xdr:colOff>
                    <xdr:row>27</xdr:row>
                    <xdr:rowOff>19050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sizeWithCells="1">
                  <from>
                    <xdr:col>7</xdr:col>
                    <xdr:colOff>0</xdr:colOff>
                    <xdr:row>27</xdr:row>
                    <xdr:rowOff>0</xdr:rowOff>
                  </from>
                  <to>
                    <xdr:col>8</xdr:col>
                    <xdr:colOff>38100</xdr:colOff>
                    <xdr:row>28</xdr:row>
                    <xdr:rowOff>28575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sizeWithCells="1">
                  <from>
                    <xdr:col>7</xdr:col>
                    <xdr:colOff>0</xdr:colOff>
                    <xdr:row>28</xdr:row>
                    <xdr:rowOff>0</xdr:rowOff>
                  </from>
                  <to>
                    <xdr:col>8</xdr:col>
                    <xdr:colOff>38100</xdr:colOff>
                    <xdr:row>29</xdr:row>
                    <xdr:rowOff>19050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sizeWithCells="1">
                  <from>
                    <xdr:col>7</xdr:col>
                    <xdr:colOff>0</xdr:colOff>
                    <xdr:row>29</xdr:row>
                    <xdr:rowOff>0</xdr:rowOff>
                  </from>
                  <to>
                    <xdr:col>8</xdr:col>
                    <xdr:colOff>123825</xdr:colOff>
                    <xdr:row>30</xdr:row>
                    <xdr:rowOff>28575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sizeWithCells="1">
                  <from>
                    <xdr:col>7</xdr:col>
                    <xdr:colOff>0</xdr:colOff>
                    <xdr:row>30</xdr:row>
                    <xdr:rowOff>0</xdr:rowOff>
                  </from>
                  <to>
                    <xdr:col>8</xdr:col>
                    <xdr:colOff>123825</xdr:colOff>
                    <xdr:row>31</xdr:row>
                    <xdr:rowOff>28575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sizeWithCells="1">
                  <from>
                    <xdr:col>7</xdr:col>
                    <xdr:colOff>0</xdr:colOff>
                    <xdr:row>31</xdr:row>
                    <xdr:rowOff>0</xdr:rowOff>
                  </from>
                  <to>
                    <xdr:col>8</xdr:col>
                    <xdr:colOff>38100</xdr:colOff>
                    <xdr:row>32</xdr:row>
                    <xdr:rowOff>19050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sizeWithCells="1">
                  <from>
                    <xdr:col>1</xdr:col>
                    <xdr:colOff>0</xdr:colOff>
                    <xdr:row>30</xdr:row>
                    <xdr:rowOff>0</xdr:rowOff>
                  </from>
                  <to>
                    <xdr:col>2</xdr:col>
                    <xdr:colOff>123825</xdr:colOff>
                    <xdr:row>31</xdr:row>
                    <xdr:rowOff>28575</xdr:rowOff>
                  </to>
                </anchor>
              </controlPr>
            </control>
          </mc:Choice>
        </mc:AlternateContent>
        <mc:AlternateContent xmlns:mc="http://schemas.openxmlformats.org/markup-compatibility/2006">
          <mc:Choice Requires="x14">
            <control shapeId="1062" r:id="rId40" name="Group Box 38">
              <controlPr defaultSize="0" autoFill="0" autoPict="0">
                <anchor moveWithCells="1">
                  <from>
                    <xdr:col>1</xdr:col>
                    <xdr:colOff>0</xdr:colOff>
                    <xdr:row>32</xdr:row>
                    <xdr:rowOff>0</xdr:rowOff>
                  </from>
                  <to>
                    <xdr:col>8</xdr:col>
                    <xdr:colOff>600075</xdr:colOff>
                    <xdr:row>34</xdr:row>
                    <xdr:rowOff>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xdr:col>
                    <xdr:colOff>0</xdr:colOff>
                    <xdr:row>32</xdr:row>
                    <xdr:rowOff>0</xdr:rowOff>
                  </from>
                  <to>
                    <xdr:col>2</xdr:col>
                    <xdr:colOff>0</xdr:colOff>
                    <xdr:row>34</xdr:row>
                    <xdr:rowOff>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3</xdr:col>
                    <xdr:colOff>0</xdr:colOff>
                    <xdr:row>32</xdr:row>
                    <xdr:rowOff>0</xdr:rowOff>
                  </from>
                  <to>
                    <xdr:col>4</xdr:col>
                    <xdr:colOff>0</xdr:colOff>
                    <xdr:row>34</xdr:row>
                    <xdr:rowOff>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5</xdr:col>
                    <xdr:colOff>0</xdr:colOff>
                    <xdr:row>32</xdr:row>
                    <xdr:rowOff>0</xdr:rowOff>
                  </from>
                  <to>
                    <xdr:col>6</xdr:col>
                    <xdr:colOff>0</xdr:colOff>
                    <xdr:row>34</xdr:row>
                    <xdr:rowOff>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7</xdr:col>
                    <xdr:colOff>0</xdr:colOff>
                    <xdr:row>32</xdr:row>
                    <xdr:rowOff>0</xdr:rowOff>
                  </from>
                  <to>
                    <xdr:col>8</xdr:col>
                    <xdr:colOff>0</xdr:colOff>
                    <xdr:row>34</xdr:row>
                    <xdr:rowOff>0</xdr:rowOff>
                  </to>
                </anchor>
              </controlPr>
            </control>
          </mc:Choice>
        </mc:AlternateContent>
        <mc:AlternateContent xmlns:mc="http://schemas.openxmlformats.org/markup-compatibility/2006">
          <mc:Choice Requires="x14">
            <control shapeId="1067" r:id="rId45" name="Drop Down 43">
              <controlPr defaultSize="0" autoLine="0" autoPict="0">
                <anchor moveWithCells="1">
                  <from>
                    <xdr:col>1</xdr:col>
                    <xdr:colOff>0</xdr:colOff>
                    <xdr:row>19</xdr:row>
                    <xdr:rowOff>0</xdr:rowOff>
                  </from>
                  <to>
                    <xdr:col>2</xdr:col>
                    <xdr:colOff>0</xdr:colOff>
                    <xdr:row>20</xdr:row>
                    <xdr:rowOff>9525</xdr:rowOff>
                  </to>
                </anchor>
              </controlPr>
            </control>
          </mc:Choice>
        </mc:AlternateContent>
        <mc:AlternateContent xmlns:mc="http://schemas.openxmlformats.org/markup-compatibility/2006">
          <mc:Choice Requires="x14">
            <control shapeId="1068" r:id="rId46" name="Drop Down 44">
              <controlPr defaultSize="0" autoLine="0" autoPict="0">
                <anchor moveWithCells="1">
                  <from>
                    <xdr:col>1</xdr:col>
                    <xdr:colOff>0</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1069" r:id="rId47" name="Group Box 45">
              <controlPr defaultSize="0" autoFill="0" autoPict="0">
                <anchor moveWithCells="1">
                  <from>
                    <xdr:col>1</xdr:col>
                    <xdr:colOff>0</xdr:colOff>
                    <xdr:row>7</xdr:row>
                    <xdr:rowOff>0</xdr:rowOff>
                  </from>
                  <to>
                    <xdr:col>9</xdr:col>
                    <xdr:colOff>0</xdr:colOff>
                    <xdr:row>11</xdr:row>
                    <xdr:rowOff>0</xdr:rowOff>
                  </to>
                </anchor>
              </controlPr>
            </control>
          </mc:Choice>
        </mc:AlternateContent>
        <mc:AlternateContent xmlns:mc="http://schemas.openxmlformats.org/markup-compatibility/2006">
          <mc:Choice Requires="x14">
            <control shapeId="1070" r:id="rId48" name="Option Button 46">
              <controlPr defaultSize="0" autoFill="0" autoLine="0" autoPict="0">
                <anchor moveWithCells="1">
                  <from>
                    <xdr:col>1</xdr:col>
                    <xdr:colOff>0</xdr:colOff>
                    <xdr:row>7</xdr:row>
                    <xdr:rowOff>161925</xdr:rowOff>
                  </from>
                  <to>
                    <xdr:col>1</xdr:col>
                    <xdr:colOff>847725</xdr:colOff>
                    <xdr:row>8</xdr:row>
                    <xdr:rowOff>190500</xdr:rowOff>
                  </to>
                </anchor>
              </controlPr>
            </control>
          </mc:Choice>
        </mc:AlternateContent>
        <mc:AlternateContent xmlns:mc="http://schemas.openxmlformats.org/markup-compatibility/2006">
          <mc:Choice Requires="x14">
            <control shapeId="1071" r:id="rId49" name="Option Button 47">
              <controlPr defaultSize="0" autoFill="0" autoLine="0" autoPict="0">
                <anchor moveWithCells="1">
                  <from>
                    <xdr:col>2</xdr:col>
                    <xdr:colOff>0</xdr:colOff>
                    <xdr:row>7</xdr:row>
                    <xdr:rowOff>161925</xdr:rowOff>
                  </from>
                  <to>
                    <xdr:col>3</xdr:col>
                    <xdr:colOff>209550</xdr:colOff>
                    <xdr:row>8</xdr:row>
                    <xdr:rowOff>190500</xdr:rowOff>
                  </to>
                </anchor>
              </controlPr>
            </control>
          </mc:Choice>
        </mc:AlternateContent>
        <mc:AlternateContent xmlns:mc="http://schemas.openxmlformats.org/markup-compatibility/2006">
          <mc:Choice Requires="x14">
            <control shapeId="1072" r:id="rId50" name="Option Button 48">
              <controlPr defaultSize="0" autoFill="0" autoLine="0" autoPict="0">
                <anchor moveWithCells="1">
                  <from>
                    <xdr:col>1</xdr:col>
                    <xdr:colOff>0</xdr:colOff>
                    <xdr:row>9</xdr:row>
                    <xdr:rowOff>0</xdr:rowOff>
                  </from>
                  <to>
                    <xdr:col>1</xdr:col>
                    <xdr:colOff>819150</xdr:colOff>
                    <xdr:row>9</xdr:row>
                    <xdr:rowOff>219075</xdr:rowOff>
                  </to>
                </anchor>
              </controlPr>
            </control>
          </mc:Choice>
        </mc:AlternateContent>
        <mc:AlternateContent xmlns:mc="http://schemas.openxmlformats.org/markup-compatibility/2006">
          <mc:Choice Requires="x14">
            <control shapeId="1073" r:id="rId51" name="Option Button 49">
              <controlPr defaultSize="0" autoFill="0" autoLine="0" autoPict="0">
                <anchor moveWithCells="1">
                  <from>
                    <xdr:col>2</xdr:col>
                    <xdr:colOff>0</xdr:colOff>
                    <xdr:row>9</xdr:row>
                    <xdr:rowOff>0</xdr:rowOff>
                  </from>
                  <to>
                    <xdr:col>3</xdr:col>
                    <xdr:colOff>133350</xdr:colOff>
                    <xdr:row>9</xdr:row>
                    <xdr:rowOff>228600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1</xdr:col>
                    <xdr:colOff>0</xdr:colOff>
                    <xdr:row>12</xdr:row>
                    <xdr:rowOff>0</xdr:rowOff>
                  </from>
                  <to>
                    <xdr:col>1</xdr:col>
                    <xdr:colOff>781050</xdr:colOff>
                    <xdr:row>13</xdr:row>
                    <xdr:rowOff>19050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1</xdr:col>
                    <xdr:colOff>952500</xdr:colOff>
                    <xdr:row>12</xdr:row>
                    <xdr:rowOff>9525</xdr:rowOff>
                  </from>
                  <to>
                    <xdr:col>3</xdr:col>
                    <xdr:colOff>9525</xdr:colOff>
                    <xdr:row>13</xdr:row>
                    <xdr:rowOff>38100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3</xdr:col>
                    <xdr:colOff>0</xdr:colOff>
                    <xdr:row>12</xdr:row>
                    <xdr:rowOff>19050</xdr:rowOff>
                  </from>
                  <to>
                    <xdr:col>3</xdr:col>
                    <xdr:colOff>838200</xdr:colOff>
                    <xdr:row>13</xdr:row>
                    <xdr:rowOff>38100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3</xdr:col>
                    <xdr:colOff>952500</xdr:colOff>
                    <xdr:row>12</xdr:row>
                    <xdr:rowOff>9525</xdr:rowOff>
                  </from>
                  <to>
                    <xdr:col>5</xdr:col>
                    <xdr:colOff>0</xdr:colOff>
                    <xdr:row>13</xdr:row>
                    <xdr:rowOff>28575</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1</xdr:col>
                    <xdr:colOff>0</xdr:colOff>
                    <xdr:row>13</xdr:row>
                    <xdr:rowOff>0</xdr:rowOff>
                  </from>
                  <to>
                    <xdr:col>1</xdr:col>
                    <xdr:colOff>838200</xdr:colOff>
                    <xdr:row>14</xdr:row>
                    <xdr:rowOff>19050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1</xdr:col>
                    <xdr:colOff>952500</xdr:colOff>
                    <xdr:row>13</xdr:row>
                    <xdr:rowOff>0</xdr:rowOff>
                  </from>
                  <to>
                    <xdr:col>3</xdr:col>
                    <xdr:colOff>0</xdr:colOff>
                    <xdr:row>14</xdr:row>
                    <xdr:rowOff>19050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3</xdr:col>
                    <xdr:colOff>0</xdr:colOff>
                    <xdr:row>13</xdr:row>
                    <xdr:rowOff>0</xdr:rowOff>
                  </from>
                  <to>
                    <xdr:col>3</xdr:col>
                    <xdr:colOff>838200</xdr:colOff>
                    <xdr:row>14</xdr:row>
                    <xdr:rowOff>19050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3</xdr:col>
                    <xdr:colOff>952500</xdr:colOff>
                    <xdr:row>13</xdr:row>
                    <xdr:rowOff>0</xdr:rowOff>
                  </from>
                  <to>
                    <xdr:col>5</xdr:col>
                    <xdr:colOff>0</xdr:colOff>
                    <xdr:row>14</xdr:row>
                    <xdr:rowOff>19050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1</xdr:col>
                    <xdr:colOff>0</xdr:colOff>
                    <xdr:row>14</xdr:row>
                    <xdr:rowOff>0</xdr:rowOff>
                  </from>
                  <to>
                    <xdr:col>1</xdr:col>
                    <xdr:colOff>838200</xdr:colOff>
                    <xdr:row>15</xdr:row>
                    <xdr:rowOff>9525</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1</xdr:col>
                    <xdr:colOff>952500</xdr:colOff>
                    <xdr:row>14</xdr:row>
                    <xdr:rowOff>0</xdr:rowOff>
                  </from>
                  <to>
                    <xdr:col>3</xdr:col>
                    <xdr:colOff>0</xdr:colOff>
                    <xdr:row>15</xdr:row>
                    <xdr:rowOff>9525</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3</xdr:col>
                    <xdr:colOff>0</xdr:colOff>
                    <xdr:row>14</xdr:row>
                    <xdr:rowOff>0</xdr:rowOff>
                  </from>
                  <to>
                    <xdr:col>3</xdr:col>
                    <xdr:colOff>838200</xdr:colOff>
                    <xdr:row>15</xdr:row>
                    <xdr:rowOff>9525</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3</xdr:col>
                    <xdr:colOff>952500</xdr:colOff>
                    <xdr:row>14</xdr:row>
                    <xdr:rowOff>0</xdr:rowOff>
                  </from>
                  <to>
                    <xdr:col>5</xdr:col>
                    <xdr:colOff>0</xdr:colOff>
                    <xdr:row>15</xdr:row>
                    <xdr:rowOff>9525</xdr:rowOff>
                  </to>
                </anchor>
              </controlPr>
            </control>
          </mc:Choice>
        </mc:AlternateContent>
        <mc:AlternateContent xmlns:mc="http://schemas.openxmlformats.org/markup-compatibility/2006">
          <mc:Choice Requires="x14">
            <control shapeId="1087" r:id="rId64" name="Group Box 63">
              <controlPr defaultSize="0" autoFill="0" autoPict="0">
                <anchor moveWithCells="1">
                  <from>
                    <xdr:col>0</xdr:col>
                    <xdr:colOff>247650</xdr:colOff>
                    <xdr:row>48</xdr:row>
                    <xdr:rowOff>190500</xdr:rowOff>
                  </from>
                  <to>
                    <xdr:col>8</xdr:col>
                    <xdr:colOff>600075</xdr:colOff>
                    <xdr:row>51</xdr:row>
                    <xdr:rowOff>0</xdr:rowOff>
                  </to>
                </anchor>
              </controlPr>
            </control>
          </mc:Choice>
        </mc:AlternateContent>
        <mc:AlternateContent xmlns:mc="http://schemas.openxmlformats.org/markup-compatibility/2006">
          <mc:Choice Requires="x14">
            <control shapeId="1088" r:id="rId65" name="Option Button 64">
              <controlPr defaultSize="0" autoFill="0" autoLine="0" autoPict="0">
                <anchor moveWithCells="1">
                  <from>
                    <xdr:col>1</xdr:col>
                    <xdr:colOff>0</xdr:colOff>
                    <xdr:row>49</xdr:row>
                    <xdr:rowOff>28575</xdr:rowOff>
                  </from>
                  <to>
                    <xdr:col>1</xdr:col>
                    <xdr:colOff>1000125</xdr:colOff>
                    <xdr:row>50</xdr:row>
                    <xdr:rowOff>0</xdr:rowOff>
                  </to>
                </anchor>
              </controlPr>
            </control>
          </mc:Choice>
        </mc:AlternateContent>
        <mc:AlternateContent xmlns:mc="http://schemas.openxmlformats.org/markup-compatibility/2006">
          <mc:Choice Requires="x14">
            <control shapeId="1089" r:id="rId66" name="Option Button 65">
              <controlPr defaultSize="0" autoFill="0" autoLine="0" autoPict="0">
                <anchor moveWithCells="1">
                  <from>
                    <xdr:col>1</xdr:col>
                    <xdr:colOff>0</xdr:colOff>
                    <xdr:row>50</xdr:row>
                    <xdr:rowOff>0</xdr:rowOff>
                  </from>
                  <to>
                    <xdr:col>2</xdr:col>
                    <xdr:colOff>0</xdr:colOff>
                    <xdr:row>50</xdr:row>
                    <xdr:rowOff>219075</xdr:rowOff>
                  </to>
                </anchor>
              </controlPr>
            </control>
          </mc:Choice>
        </mc:AlternateContent>
        <mc:AlternateContent xmlns:mc="http://schemas.openxmlformats.org/markup-compatibility/2006">
          <mc:Choice Requires="x14">
            <control shapeId="1090" r:id="rId67" name="Group Box 66">
              <controlPr defaultSize="0" autoFill="0" autoPict="0">
                <anchor moveWithCells="1">
                  <from>
                    <xdr:col>1</xdr:col>
                    <xdr:colOff>0</xdr:colOff>
                    <xdr:row>12</xdr:row>
                    <xdr:rowOff>0</xdr:rowOff>
                  </from>
                  <to>
                    <xdr:col>9</xdr:col>
                    <xdr:colOff>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D2"/>
  <sheetViews>
    <sheetView showGridLines="0" showRowColHeaders="0" workbookViewId="0">
      <selection activeCell="F43" sqref="F43"/>
    </sheetView>
  </sheetViews>
  <sheetFormatPr defaultRowHeight="15" x14ac:dyDescent="0.25"/>
  <sheetData>
    <row r="1" spans="2:4" ht="15.75" thickBot="1" x14ac:dyDescent="0.3"/>
    <row r="2" spans="2:4" ht="23.25" customHeight="1" thickBot="1" x14ac:dyDescent="0.3">
      <c r="B2" s="207" t="s">
        <v>92</v>
      </c>
      <c r="C2" s="208"/>
      <c r="D2" s="209"/>
    </row>
  </sheetData>
  <sheetProtection password="B50A" sheet="1" objects="1" scenarios="1"/>
  <mergeCells count="1">
    <mergeCell ref="B2:D2"/>
  </mergeCells>
  <hyperlinks>
    <hyperlink ref="B2:D2" location="'MP Rotator Savings Calculator'!A1" display="Return to the Calculator"/>
  </hyperlinks>
  <pageMargins left="0.7" right="0.7" top="0.75" bottom="0.75" header="0.3" footer="0.3"/>
  <pageSetup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72</vt:i4>
      </vt:variant>
    </vt:vector>
  </HeadingPairs>
  <TitlesOfParts>
    <vt:vector size="75" baseType="lpstr">
      <vt:lpstr>Introduction</vt:lpstr>
      <vt:lpstr>MP Rotator Savings Calculator</vt:lpstr>
      <vt:lpstr>Solar Sync Region Table</vt:lpstr>
      <vt:lpstr>Apr</vt:lpstr>
      <vt:lpstr>Aug</vt:lpstr>
      <vt:lpstr>Dec</vt:lpstr>
      <vt:lpstr>Feb</vt:lpstr>
      <vt:lpstr>Jan</vt:lpstr>
      <vt:lpstr>July</vt:lpstr>
      <vt:lpstr>July_ET_REG1</vt:lpstr>
      <vt:lpstr>July_ET_REG2</vt:lpstr>
      <vt:lpstr>July_ET_REG3</vt:lpstr>
      <vt:lpstr>July_ET_REG4</vt:lpstr>
      <vt:lpstr>June</vt:lpstr>
      <vt:lpstr>Mar</vt:lpstr>
      <vt:lpstr>May</vt:lpstr>
      <vt:lpstr>MP_Pressure</vt:lpstr>
      <vt:lpstr>Nov</vt:lpstr>
      <vt:lpstr>Oct</vt:lpstr>
      <vt:lpstr>Rate</vt:lpstr>
      <vt:lpstr>Region_Number</vt:lpstr>
      <vt:lpstr>SA1_1</vt:lpstr>
      <vt:lpstr>SA1_10</vt:lpstr>
      <vt:lpstr>SA1_11</vt:lpstr>
      <vt:lpstr>SA1_12</vt:lpstr>
      <vt:lpstr>SA1_2</vt:lpstr>
      <vt:lpstr>SA1_3</vt:lpstr>
      <vt:lpstr>SA1_4</vt:lpstr>
      <vt:lpstr>SA1_5</vt:lpstr>
      <vt:lpstr>SA1_6</vt:lpstr>
      <vt:lpstr>SA1_7</vt:lpstr>
      <vt:lpstr>SA1_8</vt:lpstr>
      <vt:lpstr>SA1_9</vt:lpstr>
      <vt:lpstr>SA2_1</vt:lpstr>
      <vt:lpstr>SA2_10</vt:lpstr>
      <vt:lpstr>SA2_11</vt:lpstr>
      <vt:lpstr>SA2_12</vt:lpstr>
      <vt:lpstr>SA2_2</vt:lpstr>
      <vt:lpstr>SA2_3</vt:lpstr>
      <vt:lpstr>SA2_4</vt:lpstr>
      <vt:lpstr>SA2_5</vt:lpstr>
      <vt:lpstr>SA2_6</vt:lpstr>
      <vt:lpstr>SA2_7</vt:lpstr>
      <vt:lpstr>SA2_8</vt:lpstr>
      <vt:lpstr>SA2_9</vt:lpstr>
      <vt:lpstr>SA3_1</vt:lpstr>
      <vt:lpstr>SA3_10</vt:lpstr>
      <vt:lpstr>SA3_11</vt:lpstr>
      <vt:lpstr>SA3_12</vt:lpstr>
      <vt:lpstr>SA3_2</vt:lpstr>
      <vt:lpstr>SA3_3</vt:lpstr>
      <vt:lpstr>SA3_4</vt:lpstr>
      <vt:lpstr>SA3_5</vt:lpstr>
      <vt:lpstr>SA3_6</vt:lpstr>
      <vt:lpstr>SA3_7</vt:lpstr>
      <vt:lpstr>SA3_8</vt:lpstr>
      <vt:lpstr>SA3_9</vt:lpstr>
      <vt:lpstr>SA4_1</vt:lpstr>
      <vt:lpstr>SA4_10</vt:lpstr>
      <vt:lpstr>SA4_11</vt:lpstr>
      <vt:lpstr>SA4_12</vt:lpstr>
      <vt:lpstr>SA4_2</vt:lpstr>
      <vt:lpstr>SA4_3</vt:lpstr>
      <vt:lpstr>SA4_4</vt:lpstr>
      <vt:lpstr>SA4_5</vt:lpstr>
      <vt:lpstr>SA4_6</vt:lpstr>
      <vt:lpstr>SA4_7</vt:lpstr>
      <vt:lpstr>SA4_8</vt:lpstr>
      <vt:lpstr>SA4_9</vt:lpstr>
      <vt:lpstr>Sep</vt:lpstr>
      <vt:lpstr>Spray_Pressure</vt:lpstr>
      <vt:lpstr>Total_Water_Req_Liters</vt:lpstr>
      <vt:lpstr>Turf_Area</vt:lpstr>
      <vt:lpstr>Turf_Water_Req</vt:lpstr>
      <vt:lpstr>Units</vt:lpstr>
    </vt:vector>
  </TitlesOfParts>
  <Company>Hunter Industries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Robisch</dc:creator>
  <cp:lastModifiedBy> </cp:lastModifiedBy>
  <cp:lastPrinted>2010-04-14T19:46:44Z</cp:lastPrinted>
  <dcterms:created xsi:type="dcterms:W3CDTF">2010-04-12T19:02:48Z</dcterms:created>
  <dcterms:modified xsi:type="dcterms:W3CDTF">2010-12-10T22:19:03Z</dcterms:modified>
</cp:coreProperties>
</file>